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kappus\Downloads\To Do\"/>
    </mc:Choice>
  </mc:AlternateContent>
  <xr:revisionPtr revIDLastSave="0" documentId="13_ncr:1_{EF6EF78C-D69E-488D-8860-679760E510C0}" xr6:coauthVersionLast="47" xr6:coauthVersionMax="47" xr10:uidLastSave="{00000000-0000-0000-0000-000000000000}"/>
  <workbookProtection workbookAlgorithmName="SHA-512" workbookHashValue="/heg2ZtyyBWKuOerIz0wXf1bmPFBS2C154jS27h1f7mTtOpU8sFG2tpig5VR1FLkN6MJAB1N/akway/s982IuA==" workbookSaltValue="I0VOuUYJjaleIpruLwtkqQ==" workbookSpinCount="100000" lockStructure="1"/>
  <bookViews>
    <workbookView xWindow="28680" yWindow="-1410" windowWidth="29040" windowHeight="15720" xr2:uid="{70CA06A7-5689-445A-8BAA-D2C138FD9248}"/>
  </bookViews>
  <sheets>
    <sheet name="Instructions" sheetId="8" r:id="rId1"/>
    <sheet name="1" sheetId="3" r:id="rId2"/>
    <sheet name="2" sheetId="9" r:id="rId3"/>
    <sheet name="3" sheetId="10" r:id="rId4"/>
    <sheet name="4" sheetId="11" r:id="rId5"/>
    <sheet name="5" sheetId="12" r:id="rId6"/>
    <sheet name="6" sheetId="13" r:id="rId7"/>
    <sheet name="7" sheetId="14" r:id="rId8"/>
    <sheet name="8" sheetId="15" r:id="rId9"/>
    <sheet name="9" sheetId="16" r:id="rId10"/>
    <sheet name="10" sheetId="17" r:id="rId11"/>
    <sheet name="11" sheetId="18" r:id="rId12"/>
    <sheet name="12" sheetId="19" r:id="rId13"/>
    <sheet name="13" sheetId="20" r:id="rId14"/>
    <sheet name="14" sheetId="21" r:id="rId15"/>
    <sheet name="15" sheetId="22" r:id="rId16"/>
    <sheet name="16" sheetId="23" r:id="rId17"/>
    <sheet name="17" sheetId="24" r:id="rId18"/>
    <sheet name="18" sheetId="25" r:id="rId19"/>
    <sheet name="19" sheetId="26" r:id="rId20"/>
    <sheet name="20" sheetId="27" r:id="rId21"/>
    <sheet name="21" sheetId="28" r:id="rId22"/>
    <sheet name="22" sheetId="29" r:id="rId23"/>
    <sheet name="23" sheetId="30" r:id="rId24"/>
    <sheet name="24" sheetId="31" r:id="rId25"/>
    <sheet name="25" sheetId="32" r:id="rId26"/>
    <sheet name="26" sheetId="33" r:id="rId27"/>
    <sheet name="27" sheetId="34" r:id="rId28"/>
    <sheet name="28" sheetId="35" r:id="rId29"/>
    <sheet name="29" sheetId="36" r:id="rId30"/>
    <sheet name="30" sheetId="37" r:id="rId31"/>
    <sheet name="Cost Calculations" sheetId="2" r:id="rId32"/>
    <sheet name="Fleet Info for PDF" sheetId="6" r:id="rId33"/>
  </sheets>
  <definedNames>
    <definedName name="_xlnm.Print_Area" localSheetId="1">'1'!$A$1:$N$44</definedName>
    <definedName name="_xlnm.Print_Area" localSheetId="10">'10'!$A$1:$N$44</definedName>
    <definedName name="_xlnm.Print_Area" localSheetId="11">'11'!$A$1:$N$44</definedName>
    <definedName name="_xlnm.Print_Area" localSheetId="12">'12'!$A$1:$N$44</definedName>
    <definedName name="_xlnm.Print_Area" localSheetId="13">'13'!$A$1:$N$44</definedName>
    <definedName name="_xlnm.Print_Area" localSheetId="14">'14'!$A$1:$N$44</definedName>
    <definedName name="_xlnm.Print_Area" localSheetId="15">'15'!$A$1:$N$44</definedName>
    <definedName name="_xlnm.Print_Area" localSheetId="16">'16'!$A$1:$N$44</definedName>
    <definedName name="_xlnm.Print_Area" localSheetId="17">'17'!$A$1:$N$44</definedName>
    <definedName name="_xlnm.Print_Area" localSheetId="18">'18'!$A$1:$N$44</definedName>
    <definedName name="_xlnm.Print_Area" localSheetId="19">'19'!$A$1:$N$44</definedName>
    <definedName name="_xlnm.Print_Area" localSheetId="2">'2'!$A$1:$N$44</definedName>
    <definedName name="_xlnm.Print_Area" localSheetId="20">'20'!$A$1:$N$44</definedName>
    <definedName name="_xlnm.Print_Area" localSheetId="21">'21'!$A$1:$N$44</definedName>
    <definedName name="_xlnm.Print_Area" localSheetId="22">'22'!$A$1:$N$44</definedName>
    <definedName name="_xlnm.Print_Area" localSheetId="23">'23'!$A$1:$N$44</definedName>
    <definedName name="_xlnm.Print_Area" localSheetId="24">'24'!$A$1:$N$44</definedName>
    <definedName name="_xlnm.Print_Area" localSheetId="25">'25'!$A$1:$N$44</definedName>
    <definedName name="_xlnm.Print_Area" localSheetId="26">'26'!$A$1:$N$44</definedName>
    <definedName name="_xlnm.Print_Area" localSheetId="27">'27'!$A$1:$N$44</definedName>
    <definedName name="_xlnm.Print_Area" localSheetId="28">'28'!$A$1:$N$44</definedName>
    <definedName name="_xlnm.Print_Area" localSheetId="29">'29'!$A$1:$N$44</definedName>
    <definedName name="_xlnm.Print_Area" localSheetId="3">'3'!$A$1:$N$44</definedName>
    <definedName name="_xlnm.Print_Area" localSheetId="30">'30'!$A$1:$N$44</definedName>
    <definedName name="_xlnm.Print_Area" localSheetId="4">'4'!$A$1:$N$44</definedName>
    <definedName name="_xlnm.Print_Area" localSheetId="5">'5'!$A$1:$N$44</definedName>
    <definedName name="_xlnm.Print_Area" localSheetId="6">'6'!$A$1:$N$44</definedName>
    <definedName name="_xlnm.Print_Area" localSheetId="7">'7'!$A$1:$N$44</definedName>
    <definedName name="_xlnm.Print_Area" localSheetId="8">'8'!$A$1:$N$44</definedName>
    <definedName name="_xlnm.Print_Area" localSheetId="9">'9'!$A$1:$N$44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37" l="1"/>
  <c r="F41" i="37"/>
  <c r="F40" i="37"/>
  <c r="F39" i="37"/>
  <c r="F38" i="37"/>
  <c r="F37" i="37"/>
  <c r="F36" i="37"/>
  <c r="F35" i="37"/>
  <c r="F34" i="37"/>
  <c r="F33" i="37"/>
  <c r="F31" i="37"/>
  <c r="F30" i="37"/>
  <c r="F43" i="37" s="1"/>
  <c r="F29" i="37"/>
  <c r="N28" i="37"/>
  <c r="F28" i="37"/>
  <c r="N27" i="37"/>
  <c r="N29" i="37" s="1"/>
  <c r="N24" i="37"/>
  <c r="F24" i="37"/>
  <c r="N23" i="37"/>
  <c r="F23" i="37"/>
  <c r="N22" i="37"/>
  <c r="E22" i="37"/>
  <c r="F22" i="37" s="1"/>
  <c r="E21" i="37"/>
  <c r="F21" i="37" s="1"/>
  <c r="E19" i="37"/>
  <c r="F19" i="37" s="1"/>
  <c r="M18" i="37"/>
  <c r="N18" i="37" s="1"/>
  <c r="E18" i="37"/>
  <c r="F18" i="37" s="1"/>
  <c r="M17" i="37"/>
  <c r="N17" i="37" s="1"/>
  <c r="M16" i="37"/>
  <c r="N16" i="37" s="1"/>
  <c r="M15" i="37"/>
  <c r="E15" i="37"/>
  <c r="F15" i="37" s="1"/>
  <c r="N14" i="37"/>
  <c r="M14" i="37"/>
  <c r="M13" i="37"/>
  <c r="N13" i="37" s="1"/>
  <c r="F13" i="37"/>
  <c r="E13" i="37"/>
  <c r="N12" i="37"/>
  <c r="M12" i="37"/>
  <c r="E12" i="37"/>
  <c r="F12" i="37" s="1"/>
  <c r="M11" i="37"/>
  <c r="N11" i="37" s="1"/>
  <c r="N10" i="37"/>
  <c r="M10" i="37"/>
  <c r="E8" i="37"/>
  <c r="F8" i="37" s="1"/>
  <c r="M7" i="37"/>
  <c r="N7" i="37" s="1"/>
  <c r="E7" i="37"/>
  <c r="F7" i="37" s="1"/>
  <c r="M6" i="37"/>
  <c r="N6" i="37" s="1"/>
  <c r="M5" i="37"/>
  <c r="N5" i="37" s="1"/>
  <c r="M4" i="37"/>
  <c r="N4" i="37" s="1"/>
  <c r="C4" i="37"/>
  <c r="M3" i="37"/>
  <c r="N3" i="37" s="1"/>
  <c r="C3" i="37"/>
  <c r="M2" i="37"/>
  <c r="N2" i="37" s="1"/>
  <c r="C2" i="37"/>
  <c r="M1" i="37"/>
  <c r="N1" i="37" s="1"/>
  <c r="N8" i="37" s="1"/>
  <c r="F43" i="36"/>
  <c r="F42" i="36"/>
  <c r="F41" i="36"/>
  <c r="F40" i="36"/>
  <c r="F39" i="36"/>
  <c r="F38" i="36"/>
  <c r="F37" i="36"/>
  <c r="F36" i="36"/>
  <c r="F35" i="36"/>
  <c r="F34" i="36"/>
  <c r="F33" i="36"/>
  <c r="F31" i="36"/>
  <c r="F30" i="36"/>
  <c r="N29" i="36"/>
  <c r="F29" i="36"/>
  <c r="N28" i="36"/>
  <c r="F28" i="36"/>
  <c r="N27" i="36"/>
  <c r="N24" i="36"/>
  <c r="F24" i="36"/>
  <c r="N23" i="36"/>
  <c r="F23" i="36"/>
  <c r="N22" i="36"/>
  <c r="E22" i="36"/>
  <c r="F22" i="36" s="1"/>
  <c r="F21" i="36"/>
  <c r="E21" i="36"/>
  <c r="F19" i="36"/>
  <c r="E19" i="36"/>
  <c r="N18" i="36"/>
  <c r="M18" i="36"/>
  <c r="E18" i="36"/>
  <c r="F18" i="36" s="1"/>
  <c r="N17" i="36"/>
  <c r="M17" i="36"/>
  <c r="M15" i="36"/>
  <c r="M14" i="36"/>
  <c r="N14" i="36" s="1"/>
  <c r="N13" i="36"/>
  <c r="M13" i="36"/>
  <c r="E13" i="36"/>
  <c r="F13" i="36" s="1"/>
  <c r="M12" i="36"/>
  <c r="N12" i="36" s="1"/>
  <c r="E12" i="36"/>
  <c r="F12" i="36" s="1"/>
  <c r="N11" i="36"/>
  <c r="M11" i="36"/>
  <c r="M10" i="36"/>
  <c r="N10" i="36" s="1"/>
  <c r="N7" i="36"/>
  <c r="M7" i="36"/>
  <c r="E7" i="36"/>
  <c r="F7" i="36" s="1"/>
  <c r="N6" i="36"/>
  <c r="M6" i="36"/>
  <c r="N5" i="36"/>
  <c r="M5" i="36"/>
  <c r="N4" i="36"/>
  <c r="M4" i="36"/>
  <c r="C4" i="36"/>
  <c r="N3" i="36"/>
  <c r="M3" i="36"/>
  <c r="C3" i="36"/>
  <c r="N2" i="36"/>
  <c r="M2" i="36"/>
  <c r="C2" i="36"/>
  <c r="M1" i="36"/>
  <c r="N1" i="36" s="1"/>
  <c r="N8" i="36" s="1"/>
  <c r="F42" i="35"/>
  <c r="F41" i="35"/>
  <c r="F40" i="35"/>
  <c r="F39" i="35"/>
  <c r="F38" i="35"/>
  <c r="F37" i="35"/>
  <c r="F36" i="35"/>
  <c r="F35" i="35"/>
  <c r="F34" i="35"/>
  <c r="F33" i="35"/>
  <c r="F31" i="35"/>
  <c r="F30" i="35"/>
  <c r="F29" i="35"/>
  <c r="N28" i="35"/>
  <c r="F28" i="35"/>
  <c r="F43" i="35" s="1"/>
  <c r="N27" i="35"/>
  <c r="N29" i="35" s="1"/>
  <c r="N24" i="35"/>
  <c r="F24" i="35"/>
  <c r="N23" i="35"/>
  <c r="F23" i="35"/>
  <c r="N22" i="35"/>
  <c r="F22" i="35"/>
  <c r="E22" i="35"/>
  <c r="E21" i="35"/>
  <c r="F21" i="35" s="1"/>
  <c r="E19" i="35"/>
  <c r="F19" i="35" s="1"/>
  <c r="N18" i="35"/>
  <c r="M18" i="35"/>
  <c r="F18" i="35"/>
  <c r="E18" i="35"/>
  <c r="M17" i="35"/>
  <c r="N17" i="35" s="1"/>
  <c r="M15" i="35"/>
  <c r="E15" i="35"/>
  <c r="F15" i="35" s="1"/>
  <c r="M14" i="35"/>
  <c r="N14" i="35" s="1"/>
  <c r="N13" i="35"/>
  <c r="M13" i="35"/>
  <c r="F13" i="35"/>
  <c r="E13" i="35"/>
  <c r="M12" i="35"/>
  <c r="N12" i="35" s="1"/>
  <c r="E12" i="35"/>
  <c r="F12" i="35" s="1"/>
  <c r="N11" i="35"/>
  <c r="M11" i="35"/>
  <c r="M10" i="35"/>
  <c r="N10" i="35" s="1"/>
  <c r="N7" i="35"/>
  <c r="M7" i="35"/>
  <c r="F7" i="35"/>
  <c r="E7" i="35"/>
  <c r="M6" i="35"/>
  <c r="N6" i="35" s="1"/>
  <c r="M5" i="35"/>
  <c r="N5" i="35" s="1"/>
  <c r="N4" i="35"/>
  <c r="M4" i="35"/>
  <c r="C4" i="35"/>
  <c r="M3" i="35"/>
  <c r="N3" i="35" s="1"/>
  <c r="C3" i="35"/>
  <c r="M2" i="35"/>
  <c r="N2" i="35" s="1"/>
  <c r="C2" i="35"/>
  <c r="M1" i="35"/>
  <c r="N1" i="35" s="1"/>
  <c r="F42" i="34"/>
  <c r="F41" i="34"/>
  <c r="F40" i="34"/>
  <c r="F39" i="34"/>
  <c r="F38" i="34"/>
  <c r="F37" i="34"/>
  <c r="F36" i="34"/>
  <c r="F35" i="34"/>
  <c r="F34" i="34"/>
  <c r="F33" i="34"/>
  <c r="F31" i="34"/>
  <c r="F30" i="34"/>
  <c r="F29" i="34"/>
  <c r="N28" i="34"/>
  <c r="F28" i="34"/>
  <c r="F43" i="34" s="1"/>
  <c r="N27" i="34"/>
  <c r="N29" i="34" s="1"/>
  <c r="N24" i="34"/>
  <c r="F24" i="34"/>
  <c r="N23" i="34"/>
  <c r="F23" i="34"/>
  <c r="N22" i="34"/>
  <c r="F22" i="34"/>
  <c r="E22" i="34"/>
  <c r="E21" i="34"/>
  <c r="F21" i="34" s="1"/>
  <c r="E19" i="34"/>
  <c r="F19" i="34" s="1"/>
  <c r="M18" i="34"/>
  <c r="N18" i="34" s="1"/>
  <c r="F18" i="34"/>
  <c r="E18" i="34"/>
  <c r="M17" i="34"/>
  <c r="N17" i="34" s="1"/>
  <c r="M15" i="34"/>
  <c r="N14" i="34"/>
  <c r="M14" i="34"/>
  <c r="N13" i="34"/>
  <c r="M13" i="34"/>
  <c r="F13" i="34"/>
  <c r="E13" i="34"/>
  <c r="N12" i="34"/>
  <c r="M12" i="34"/>
  <c r="E12" i="34"/>
  <c r="F12" i="34" s="1"/>
  <c r="N11" i="34"/>
  <c r="M11" i="34"/>
  <c r="N10" i="34"/>
  <c r="M10" i="34"/>
  <c r="E9" i="34"/>
  <c r="F9" i="34" s="1"/>
  <c r="M7" i="34"/>
  <c r="N7" i="34" s="1"/>
  <c r="F7" i="34"/>
  <c r="E7" i="34"/>
  <c r="M6" i="34"/>
  <c r="N6" i="34" s="1"/>
  <c r="M5" i="34"/>
  <c r="N5" i="34" s="1"/>
  <c r="M4" i="34"/>
  <c r="N4" i="34" s="1"/>
  <c r="C4" i="34"/>
  <c r="M3" i="34"/>
  <c r="N3" i="34" s="1"/>
  <c r="C3" i="34"/>
  <c r="M2" i="34"/>
  <c r="N2" i="34" s="1"/>
  <c r="C2" i="34"/>
  <c r="M1" i="34"/>
  <c r="N1" i="34" s="1"/>
  <c r="F42" i="33"/>
  <c r="F41" i="33"/>
  <c r="F40" i="33"/>
  <c r="F39" i="33"/>
  <c r="F38" i="33"/>
  <c r="F37" i="33"/>
  <c r="F36" i="33"/>
  <c r="F35" i="33"/>
  <c r="F34" i="33"/>
  <c r="F33" i="33"/>
  <c r="F31" i="33"/>
  <c r="F30" i="33"/>
  <c r="F43" i="33" s="1"/>
  <c r="F29" i="33"/>
  <c r="N28" i="33"/>
  <c r="F28" i="33"/>
  <c r="N27" i="33"/>
  <c r="N29" i="33" s="1"/>
  <c r="N24" i="33"/>
  <c r="F24" i="33"/>
  <c r="N23" i="33"/>
  <c r="F23" i="33"/>
  <c r="N22" i="33"/>
  <c r="E22" i="33"/>
  <c r="F22" i="33" s="1"/>
  <c r="M21" i="33"/>
  <c r="N21" i="33" s="1"/>
  <c r="E21" i="33"/>
  <c r="F21" i="33" s="1"/>
  <c r="E19" i="33"/>
  <c r="F19" i="33" s="1"/>
  <c r="N18" i="33"/>
  <c r="M18" i="33"/>
  <c r="E18" i="33"/>
  <c r="F18" i="33" s="1"/>
  <c r="M17" i="33"/>
  <c r="N17" i="33" s="1"/>
  <c r="M15" i="33"/>
  <c r="M14" i="33"/>
  <c r="N14" i="33" s="1"/>
  <c r="N13" i="33"/>
  <c r="M13" i="33"/>
  <c r="F13" i="33"/>
  <c r="E13" i="33"/>
  <c r="M12" i="33"/>
  <c r="N12" i="33" s="1"/>
  <c r="E12" i="33"/>
  <c r="F12" i="33" s="1"/>
  <c r="N11" i="33"/>
  <c r="M11" i="33"/>
  <c r="M10" i="33"/>
  <c r="N10" i="33" s="1"/>
  <c r="N7" i="33"/>
  <c r="M7" i="33"/>
  <c r="E7" i="33"/>
  <c r="F7" i="33" s="1"/>
  <c r="M6" i="33"/>
  <c r="N6" i="33" s="1"/>
  <c r="M5" i="33"/>
  <c r="N5" i="33" s="1"/>
  <c r="N4" i="33"/>
  <c r="M4" i="33"/>
  <c r="C4" i="33"/>
  <c r="N3" i="33"/>
  <c r="M3" i="33"/>
  <c r="C3" i="33"/>
  <c r="M2" i="33"/>
  <c r="N2" i="33" s="1"/>
  <c r="C2" i="33"/>
  <c r="M1" i="33"/>
  <c r="N1" i="33" s="1"/>
  <c r="F42" i="32"/>
  <c r="F41" i="32"/>
  <c r="F40" i="32"/>
  <c r="F39" i="32"/>
  <c r="F38" i="32"/>
  <c r="F37" i="32"/>
  <c r="F36" i="32"/>
  <c r="F35" i="32"/>
  <c r="F34" i="32"/>
  <c r="F33" i="32"/>
  <c r="F31" i="32"/>
  <c r="F30" i="32"/>
  <c r="F29" i="32"/>
  <c r="N28" i="32"/>
  <c r="F28" i="32"/>
  <c r="F43" i="32" s="1"/>
  <c r="N27" i="32"/>
  <c r="N29" i="32" s="1"/>
  <c r="N24" i="32"/>
  <c r="F24" i="32"/>
  <c r="N23" i="32"/>
  <c r="F23" i="32"/>
  <c r="N22" i="32"/>
  <c r="F22" i="32"/>
  <c r="E22" i="32"/>
  <c r="F21" i="32"/>
  <c r="E21" i="32"/>
  <c r="F19" i="32"/>
  <c r="E19" i="32"/>
  <c r="M18" i="32"/>
  <c r="N18" i="32" s="1"/>
  <c r="F18" i="32"/>
  <c r="E18" i="32"/>
  <c r="M17" i="32"/>
  <c r="N17" i="32" s="1"/>
  <c r="M16" i="32"/>
  <c r="N16" i="32" s="1"/>
  <c r="M15" i="32"/>
  <c r="N14" i="32"/>
  <c r="M14" i="32"/>
  <c r="N13" i="32"/>
  <c r="M13" i="32"/>
  <c r="E13" i="32"/>
  <c r="F13" i="32" s="1"/>
  <c r="N12" i="32"/>
  <c r="M12" i="32"/>
  <c r="E12" i="32"/>
  <c r="F12" i="32" s="1"/>
  <c r="N11" i="32"/>
  <c r="M11" i="32"/>
  <c r="N10" i="32"/>
  <c r="M10" i="32"/>
  <c r="E8" i="32"/>
  <c r="F8" i="32" s="1"/>
  <c r="M7" i="32"/>
  <c r="N7" i="32" s="1"/>
  <c r="F7" i="32"/>
  <c r="E7" i="32"/>
  <c r="M6" i="32"/>
  <c r="N6" i="32" s="1"/>
  <c r="M5" i="32"/>
  <c r="N5" i="32" s="1"/>
  <c r="M4" i="32"/>
  <c r="N4" i="32" s="1"/>
  <c r="C4" i="32"/>
  <c r="M3" i="32"/>
  <c r="N3" i="32" s="1"/>
  <c r="C3" i="32"/>
  <c r="M2" i="32"/>
  <c r="N2" i="32" s="1"/>
  <c r="C2" i="32"/>
  <c r="M1" i="32"/>
  <c r="N1" i="32" s="1"/>
  <c r="F43" i="31"/>
  <c r="F42" i="31"/>
  <c r="F41" i="31"/>
  <c r="F40" i="31"/>
  <c r="F39" i="31"/>
  <c r="F38" i="31"/>
  <c r="F37" i="31"/>
  <c r="F36" i="31"/>
  <c r="F35" i="31"/>
  <c r="F34" i="31"/>
  <c r="F33" i="31"/>
  <c r="F31" i="31"/>
  <c r="F30" i="31"/>
  <c r="F29" i="31"/>
  <c r="N28" i="31"/>
  <c r="F28" i="31"/>
  <c r="N27" i="31"/>
  <c r="N29" i="31" s="1"/>
  <c r="N24" i="31"/>
  <c r="F24" i="31"/>
  <c r="N23" i="31"/>
  <c r="F23" i="31"/>
  <c r="N22" i="31"/>
  <c r="E22" i="31"/>
  <c r="F22" i="31" s="1"/>
  <c r="E21" i="31"/>
  <c r="F21" i="31" s="1"/>
  <c r="E19" i="31"/>
  <c r="F19" i="31" s="1"/>
  <c r="M18" i="31"/>
  <c r="N18" i="31" s="1"/>
  <c r="E18" i="31"/>
  <c r="F18" i="31" s="1"/>
  <c r="M17" i="31"/>
  <c r="N17" i="31" s="1"/>
  <c r="M15" i="31"/>
  <c r="N14" i="31"/>
  <c r="M14" i="31"/>
  <c r="N13" i="31"/>
  <c r="M13" i="31"/>
  <c r="E13" i="31"/>
  <c r="F13" i="31" s="1"/>
  <c r="N12" i="31"/>
  <c r="M12" i="31"/>
  <c r="E12" i="31"/>
  <c r="F12" i="31" s="1"/>
  <c r="N11" i="31"/>
  <c r="M11" i="31"/>
  <c r="N10" i="31"/>
  <c r="M10" i="31"/>
  <c r="M7" i="31"/>
  <c r="N7" i="31" s="1"/>
  <c r="E7" i="31"/>
  <c r="F7" i="31" s="1"/>
  <c r="M6" i="31"/>
  <c r="N6" i="31" s="1"/>
  <c r="M5" i="31"/>
  <c r="N5" i="31" s="1"/>
  <c r="M4" i="31"/>
  <c r="N4" i="31" s="1"/>
  <c r="C4" i="31"/>
  <c r="N3" i="31"/>
  <c r="M3" i="31"/>
  <c r="C3" i="31"/>
  <c r="M2" i="31"/>
  <c r="N2" i="31" s="1"/>
  <c r="C2" i="31"/>
  <c r="M1" i="31"/>
  <c r="N1" i="31" s="1"/>
  <c r="F42" i="30"/>
  <c r="F41" i="30"/>
  <c r="F40" i="30"/>
  <c r="F39" i="30"/>
  <c r="F38" i="30"/>
  <c r="F37" i="30"/>
  <c r="F36" i="30"/>
  <c r="F35" i="30"/>
  <c r="F34" i="30"/>
  <c r="F33" i="30"/>
  <c r="F31" i="30"/>
  <c r="F30" i="30"/>
  <c r="F29" i="30"/>
  <c r="N28" i="30"/>
  <c r="F28" i="30"/>
  <c r="F43" i="30" s="1"/>
  <c r="N27" i="30"/>
  <c r="N29" i="30" s="1"/>
  <c r="N24" i="30"/>
  <c r="F24" i="30"/>
  <c r="N23" i="30"/>
  <c r="F23" i="30"/>
  <c r="N22" i="30"/>
  <c r="F22" i="30"/>
  <c r="E22" i="30"/>
  <c r="E21" i="30"/>
  <c r="F21" i="30" s="1"/>
  <c r="E19" i="30"/>
  <c r="F19" i="30" s="1"/>
  <c r="N18" i="30"/>
  <c r="M18" i="30"/>
  <c r="F18" i="30"/>
  <c r="E18" i="30"/>
  <c r="M17" i="30"/>
  <c r="N17" i="30" s="1"/>
  <c r="M15" i="30"/>
  <c r="M14" i="30"/>
  <c r="N14" i="30" s="1"/>
  <c r="N13" i="30"/>
  <c r="M13" i="30"/>
  <c r="F13" i="30"/>
  <c r="E13" i="30"/>
  <c r="M12" i="30"/>
  <c r="N12" i="30" s="1"/>
  <c r="E12" i="30"/>
  <c r="F12" i="30" s="1"/>
  <c r="N11" i="30"/>
  <c r="M11" i="30"/>
  <c r="M10" i="30"/>
  <c r="N10" i="30" s="1"/>
  <c r="N7" i="30"/>
  <c r="M7" i="30"/>
  <c r="F7" i="30"/>
  <c r="E7" i="30"/>
  <c r="M6" i="30"/>
  <c r="N6" i="30" s="1"/>
  <c r="M5" i="30"/>
  <c r="N5" i="30" s="1"/>
  <c r="N4" i="30"/>
  <c r="M4" i="30"/>
  <c r="C4" i="30"/>
  <c r="M3" i="30"/>
  <c r="N3" i="30" s="1"/>
  <c r="C3" i="30"/>
  <c r="M2" i="30"/>
  <c r="N2" i="30" s="1"/>
  <c r="C2" i="30"/>
  <c r="M1" i="30"/>
  <c r="N1" i="30" s="1"/>
  <c r="N8" i="30" s="1"/>
  <c r="F42" i="29"/>
  <c r="F41" i="29"/>
  <c r="F40" i="29"/>
  <c r="F39" i="29"/>
  <c r="F38" i="29"/>
  <c r="F37" i="29"/>
  <c r="F36" i="29"/>
  <c r="F35" i="29"/>
  <c r="F34" i="29"/>
  <c r="F33" i="29"/>
  <c r="F31" i="29"/>
  <c r="F30" i="29"/>
  <c r="F29" i="29"/>
  <c r="F43" i="29" s="1"/>
  <c r="N28" i="29"/>
  <c r="N29" i="29" s="1"/>
  <c r="F28" i="29"/>
  <c r="N27" i="29"/>
  <c r="N24" i="29"/>
  <c r="F24" i="29"/>
  <c r="N23" i="29"/>
  <c r="F23" i="29"/>
  <c r="N22" i="29"/>
  <c r="F22" i="29"/>
  <c r="E22" i="29"/>
  <c r="F21" i="29"/>
  <c r="E21" i="29"/>
  <c r="F19" i="29"/>
  <c r="E19" i="29"/>
  <c r="N18" i="29"/>
  <c r="M18" i="29"/>
  <c r="F18" i="29"/>
  <c r="E18" i="29"/>
  <c r="M17" i="29"/>
  <c r="N17" i="29" s="1"/>
  <c r="E17" i="29"/>
  <c r="F17" i="29" s="1"/>
  <c r="M15" i="29"/>
  <c r="M14" i="29"/>
  <c r="N14" i="29" s="1"/>
  <c r="N13" i="29"/>
  <c r="M13" i="29"/>
  <c r="E13" i="29"/>
  <c r="F13" i="29" s="1"/>
  <c r="M12" i="29"/>
  <c r="N12" i="29" s="1"/>
  <c r="E12" i="29"/>
  <c r="F12" i="29" s="1"/>
  <c r="N11" i="29"/>
  <c r="M11" i="29"/>
  <c r="M10" i="29"/>
  <c r="N10" i="29" s="1"/>
  <c r="N7" i="29"/>
  <c r="M7" i="29"/>
  <c r="F7" i="29"/>
  <c r="E7" i="29"/>
  <c r="M6" i="29"/>
  <c r="N6" i="29" s="1"/>
  <c r="N5" i="29"/>
  <c r="M5" i="29"/>
  <c r="N4" i="29"/>
  <c r="M4" i="29"/>
  <c r="C4" i="29"/>
  <c r="N3" i="29"/>
  <c r="M3" i="29"/>
  <c r="C3" i="29"/>
  <c r="N2" i="29"/>
  <c r="M2" i="29"/>
  <c r="C2" i="29"/>
  <c r="M1" i="29"/>
  <c r="N1" i="29" s="1"/>
  <c r="N8" i="29" s="1"/>
  <c r="F43" i="28"/>
  <c r="F42" i="28"/>
  <c r="F41" i="28"/>
  <c r="F40" i="28"/>
  <c r="F39" i="28"/>
  <c r="F38" i="28"/>
  <c r="F37" i="28"/>
  <c r="F36" i="28"/>
  <c r="F35" i="28"/>
  <c r="F34" i="28"/>
  <c r="F33" i="28"/>
  <c r="F31" i="28"/>
  <c r="F30" i="28"/>
  <c r="F29" i="28"/>
  <c r="N28" i="28"/>
  <c r="F28" i="28"/>
  <c r="N27" i="28"/>
  <c r="N29" i="28" s="1"/>
  <c r="N24" i="28"/>
  <c r="F24" i="28"/>
  <c r="N23" i="28"/>
  <c r="F23" i="28"/>
  <c r="N22" i="28"/>
  <c r="E22" i="28"/>
  <c r="F22" i="28" s="1"/>
  <c r="M21" i="28"/>
  <c r="N21" i="28" s="1"/>
  <c r="E21" i="28"/>
  <c r="F21" i="28" s="1"/>
  <c r="E19" i="28"/>
  <c r="F19" i="28" s="1"/>
  <c r="M18" i="28"/>
  <c r="N18" i="28" s="1"/>
  <c r="E18" i="28"/>
  <c r="F18" i="28" s="1"/>
  <c r="M17" i="28"/>
  <c r="N17" i="28" s="1"/>
  <c r="M15" i="28"/>
  <c r="E15" i="28"/>
  <c r="F15" i="28" s="1"/>
  <c r="N14" i="28"/>
  <c r="M14" i="28"/>
  <c r="N13" i="28"/>
  <c r="M13" i="28"/>
  <c r="F13" i="28"/>
  <c r="E13" i="28"/>
  <c r="N12" i="28"/>
  <c r="M12" i="28"/>
  <c r="E12" i="28"/>
  <c r="F12" i="28" s="1"/>
  <c r="N11" i="28"/>
  <c r="M11" i="28"/>
  <c r="N10" i="28"/>
  <c r="M10" i="28"/>
  <c r="M7" i="28"/>
  <c r="N7" i="28" s="1"/>
  <c r="E7" i="28"/>
  <c r="F7" i="28" s="1"/>
  <c r="M6" i="28"/>
  <c r="N6" i="28" s="1"/>
  <c r="M5" i="28"/>
  <c r="N5" i="28" s="1"/>
  <c r="M4" i="28"/>
  <c r="N4" i="28" s="1"/>
  <c r="C4" i="28"/>
  <c r="N3" i="28"/>
  <c r="M3" i="28"/>
  <c r="C3" i="28"/>
  <c r="M2" i="28"/>
  <c r="N2" i="28" s="1"/>
  <c r="C2" i="28"/>
  <c r="M1" i="28"/>
  <c r="N1" i="28" s="1"/>
  <c r="F42" i="27"/>
  <c r="F41" i="27"/>
  <c r="F40" i="27"/>
  <c r="F39" i="27"/>
  <c r="F38" i="27"/>
  <c r="F37" i="27"/>
  <c r="F36" i="27"/>
  <c r="F35" i="27"/>
  <c r="F34" i="27"/>
  <c r="F43" i="27" s="1"/>
  <c r="F33" i="27"/>
  <c r="F31" i="27"/>
  <c r="F30" i="27"/>
  <c r="F29" i="27"/>
  <c r="N28" i="27"/>
  <c r="F28" i="27"/>
  <c r="N27" i="27"/>
  <c r="N29" i="27" s="1"/>
  <c r="N24" i="27"/>
  <c r="F24" i="27"/>
  <c r="N23" i="27"/>
  <c r="F23" i="27"/>
  <c r="N22" i="27"/>
  <c r="E22" i="27"/>
  <c r="F22" i="27" s="1"/>
  <c r="E21" i="27"/>
  <c r="F21" i="27" s="1"/>
  <c r="E20" i="27"/>
  <c r="F20" i="27" s="1"/>
  <c r="E19" i="27"/>
  <c r="F19" i="27" s="1"/>
  <c r="N18" i="27"/>
  <c r="M18" i="27"/>
  <c r="E18" i="27"/>
  <c r="F18" i="27" s="1"/>
  <c r="M17" i="27"/>
  <c r="N17" i="27" s="1"/>
  <c r="M15" i="27"/>
  <c r="M14" i="27"/>
  <c r="N14" i="27" s="1"/>
  <c r="N13" i="27"/>
  <c r="M13" i="27"/>
  <c r="F13" i="27"/>
  <c r="E13" i="27"/>
  <c r="M12" i="27"/>
  <c r="N12" i="27" s="1"/>
  <c r="E12" i="27"/>
  <c r="F12" i="27" s="1"/>
  <c r="N11" i="27"/>
  <c r="M11" i="27"/>
  <c r="M10" i="27"/>
  <c r="N10" i="27" s="1"/>
  <c r="E8" i="27"/>
  <c r="F8" i="27" s="1"/>
  <c r="N7" i="27"/>
  <c r="M7" i="27"/>
  <c r="E7" i="27"/>
  <c r="F7" i="27" s="1"/>
  <c r="M6" i="27"/>
  <c r="N6" i="27" s="1"/>
  <c r="M5" i="27"/>
  <c r="N5" i="27" s="1"/>
  <c r="N4" i="27"/>
  <c r="M4" i="27"/>
  <c r="C4" i="27"/>
  <c r="N3" i="27"/>
  <c r="M3" i="27"/>
  <c r="C3" i="27"/>
  <c r="M2" i="27"/>
  <c r="N2" i="27" s="1"/>
  <c r="C2" i="27"/>
  <c r="M1" i="27"/>
  <c r="N1" i="27" s="1"/>
  <c r="F42" i="26"/>
  <c r="F41" i="26"/>
  <c r="F40" i="26"/>
  <c r="F39" i="26"/>
  <c r="F38" i="26"/>
  <c r="F37" i="26"/>
  <c r="F36" i="26"/>
  <c r="F35" i="26"/>
  <c r="F34" i="26"/>
  <c r="F33" i="26"/>
  <c r="F31" i="26"/>
  <c r="F30" i="26"/>
  <c r="F29" i="26"/>
  <c r="N28" i="26"/>
  <c r="F28" i="26"/>
  <c r="F43" i="26" s="1"/>
  <c r="N27" i="26"/>
  <c r="N29" i="26" s="1"/>
  <c r="N24" i="26"/>
  <c r="F24" i="26"/>
  <c r="N23" i="26"/>
  <c r="F23" i="26"/>
  <c r="N22" i="26"/>
  <c r="F22" i="26"/>
  <c r="E22" i="26"/>
  <c r="E21" i="26"/>
  <c r="F21" i="26" s="1"/>
  <c r="E19" i="26"/>
  <c r="F19" i="26" s="1"/>
  <c r="N18" i="26"/>
  <c r="M18" i="26"/>
  <c r="F18" i="26"/>
  <c r="E18" i="26"/>
  <c r="M17" i="26"/>
  <c r="N17" i="26" s="1"/>
  <c r="M16" i="26"/>
  <c r="N16" i="26" s="1"/>
  <c r="M15" i="26"/>
  <c r="M14" i="26"/>
  <c r="N14" i="26" s="1"/>
  <c r="N13" i="26"/>
  <c r="M13" i="26"/>
  <c r="F13" i="26"/>
  <c r="E13" i="26"/>
  <c r="M12" i="26"/>
  <c r="N12" i="26" s="1"/>
  <c r="E12" i="26"/>
  <c r="F12" i="26" s="1"/>
  <c r="N11" i="26"/>
  <c r="M11" i="26"/>
  <c r="M10" i="26"/>
  <c r="N10" i="26" s="1"/>
  <c r="N7" i="26"/>
  <c r="M7" i="26"/>
  <c r="F7" i="26"/>
  <c r="E7" i="26"/>
  <c r="M6" i="26"/>
  <c r="N6" i="26" s="1"/>
  <c r="M5" i="26"/>
  <c r="N5" i="26" s="1"/>
  <c r="N4" i="26"/>
  <c r="M4" i="26"/>
  <c r="C4" i="26"/>
  <c r="M3" i="26"/>
  <c r="N3" i="26" s="1"/>
  <c r="C3" i="26"/>
  <c r="M2" i="26"/>
  <c r="N2" i="26" s="1"/>
  <c r="C2" i="26"/>
  <c r="M1" i="26"/>
  <c r="N1" i="26" s="1"/>
  <c r="F42" i="25"/>
  <c r="F41" i="25"/>
  <c r="F40" i="25"/>
  <c r="F39" i="25"/>
  <c r="F38" i="25"/>
  <c r="F37" i="25"/>
  <c r="F36" i="25"/>
  <c r="F35" i="25"/>
  <c r="F34" i="25"/>
  <c r="F33" i="25"/>
  <c r="F31" i="25"/>
  <c r="F43" i="25" s="1"/>
  <c r="F30" i="25"/>
  <c r="F29" i="25"/>
  <c r="N28" i="25"/>
  <c r="F28" i="25"/>
  <c r="N27" i="25"/>
  <c r="N29" i="25" s="1"/>
  <c r="N24" i="25"/>
  <c r="F24" i="25"/>
  <c r="N23" i="25"/>
  <c r="F23" i="25"/>
  <c r="N22" i="25"/>
  <c r="E22" i="25"/>
  <c r="F22" i="25" s="1"/>
  <c r="E21" i="25"/>
  <c r="F21" i="25" s="1"/>
  <c r="E19" i="25"/>
  <c r="F19" i="25" s="1"/>
  <c r="N18" i="25"/>
  <c r="M18" i="25"/>
  <c r="E18" i="25"/>
  <c r="F18" i="25" s="1"/>
  <c r="N17" i="25"/>
  <c r="M17" i="25"/>
  <c r="M15" i="25"/>
  <c r="M14" i="25"/>
  <c r="N14" i="25" s="1"/>
  <c r="M13" i="25"/>
  <c r="N13" i="25" s="1"/>
  <c r="F13" i="25"/>
  <c r="E13" i="25"/>
  <c r="M12" i="25"/>
  <c r="N12" i="25" s="1"/>
  <c r="E12" i="25"/>
  <c r="F12" i="25" s="1"/>
  <c r="M11" i="25"/>
  <c r="N11" i="25" s="1"/>
  <c r="M10" i="25"/>
  <c r="N10" i="25" s="1"/>
  <c r="N7" i="25"/>
  <c r="M7" i="25"/>
  <c r="E7" i="25"/>
  <c r="F7" i="25" s="1"/>
  <c r="N6" i="25"/>
  <c r="M6" i="25"/>
  <c r="M5" i="25"/>
  <c r="N5" i="25" s="1"/>
  <c r="N4" i="25"/>
  <c r="M4" i="25"/>
  <c r="C4" i="25"/>
  <c r="M3" i="25"/>
  <c r="N3" i="25" s="1"/>
  <c r="C3" i="25"/>
  <c r="M2" i="25"/>
  <c r="N2" i="25" s="1"/>
  <c r="C2" i="25"/>
  <c r="M1" i="25"/>
  <c r="N1" i="25" s="1"/>
  <c r="F43" i="24"/>
  <c r="F42" i="24"/>
  <c r="F41" i="24"/>
  <c r="F40" i="24"/>
  <c r="F39" i="24"/>
  <c r="F38" i="24"/>
  <c r="F37" i="24"/>
  <c r="F36" i="24"/>
  <c r="F35" i="24"/>
  <c r="F34" i="24"/>
  <c r="F33" i="24"/>
  <c r="F31" i="24"/>
  <c r="F30" i="24"/>
  <c r="F29" i="24"/>
  <c r="N28" i="24"/>
  <c r="F28" i="24"/>
  <c r="N27" i="24"/>
  <c r="N29" i="24" s="1"/>
  <c r="N24" i="24"/>
  <c r="F24" i="24"/>
  <c r="N23" i="24"/>
  <c r="F23" i="24"/>
  <c r="N22" i="24"/>
  <c r="E22" i="24"/>
  <c r="F22" i="24" s="1"/>
  <c r="E21" i="24"/>
  <c r="F21" i="24" s="1"/>
  <c r="E20" i="24"/>
  <c r="F20" i="24" s="1"/>
  <c r="E19" i="24"/>
  <c r="F19" i="24" s="1"/>
  <c r="M18" i="24"/>
  <c r="N18" i="24" s="1"/>
  <c r="E18" i="24"/>
  <c r="F18" i="24" s="1"/>
  <c r="M17" i="24"/>
  <c r="N17" i="24" s="1"/>
  <c r="E17" i="24"/>
  <c r="F17" i="24" s="1"/>
  <c r="M16" i="24"/>
  <c r="N16" i="24" s="1"/>
  <c r="M15" i="24"/>
  <c r="N14" i="24"/>
  <c r="M14" i="24"/>
  <c r="N13" i="24"/>
  <c r="M13" i="24"/>
  <c r="E13" i="24"/>
  <c r="F13" i="24" s="1"/>
  <c r="N12" i="24"/>
  <c r="M12" i="24"/>
  <c r="E12" i="24"/>
  <c r="F12" i="24" s="1"/>
  <c r="N11" i="24"/>
  <c r="M11" i="24"/>
  <c r="N10" i="24"/>
  <c r="M10" i="24"/>
  <c r="M7" i="24"/>
  <c r="N7" i="24" s="1"/>
  <c r="E7" i="24"/>
  <c r="F7" i="24" s="1"/>
  <c r="M6" i="24"/>
  <c r="N6" i="24" s="1"/>
  <c r="M5" i="24"/>
  <c r="N5" i="24" s="1"/>
  <c r="M4" i="24"/>
  <c r="N4" i="24" s="1"/>
  <c r="C4" i="24"/>
  <c r="N3" i="24"/>
  <c r="M3" i="24"/>
  <c r="C3" i="24"/>
  <c r="M2" i="24"/>
  <c r="N2" i="24" s="1"/>
  <c r="C2" i="24"/>
  <c r="M1" i="24"/>
  <c r="N1" i="24" s="1"/>
  <c r="F43" i="23"/>
  <c r="F42" i="23"/>
  <c r="F41" i="23"/>
  <c r="F40" i="23"/>
  <c r="F39" i="23"/>
  <c r="F38" i="23"/>
  <c r="F37" i="23"/>
  <c r="F36" i="23"/>
  <c r="F35" i="23"/>
  <c r="F34" i="23"/>
  <c r="F33" i="23"/>
  <c r="F31" i="23"/>
  <c r="F30" i="23"/>
  <c r="F29" i="23"/>
  <c r="N28" i="23"/>
  <c r="F28" i="23"/>
  <c r="N27" i="23"/>
  <c r="N29" i="23" s="1"/>
  <c r="N24" i="23"/>
  <c r="F24" i="23"/>
  <c r="N23" i="23"/>
  <c r="F23" i="23"/>
  <c r="N22" i="23"/>
  <c r="E22" i="23"/>
  <c r="F22" i="23" s="1"/>
  <c r="E21" i="23"/>
  <c r="F21" i="23" s="1"/>
  <c r="E19" i="23"/>
  <c r="F19" i="23" s="1"/>
  <c r="N18" i="23"/>
  <c r="M18" i="23"/>
  <c r="E18" i="23"/>
  <c r="F18" i="23" s="1"/>
  <c r="M17" i="23"/>
  <c r="N17" i="23" s="1"/>
  <c r="E17" i="23"/>
  <c r="F17" i="23" s="1"/>
  <c r="M16" i="23"/>
  <c r="N16" i="23" s="1"/>
  <c r="M15" i="23"/>
  <c r="E15" i="23"/>
  <c r="F15" i="23" s="1"/>
  <c r="N14" i="23"/>
  <c r="M14" i="23"/>
  <c r="N13" i="23"/>
  <c r="M13" i="23"/>
  <c r="F13" i="23"/>
  <c r="E13" i="23"/>
  <c r="N12" i="23"/>
  <c r="M12" i="23"/>
  <c r="E12" i="23"/>
  <c r="F12" i="23" s="1"/>
  <c r="N11" i="23"/>
  <c r="M11" i="23"/>
  <c r="N10" i="23"/>
  <c r="M10" i="23"/>
  <c r="M7" i="23"/>
  <c r="N7" i="23" s="1"/>
  <c r="E7" i="23"/>
  <c r="F7" i="23" s="1"/>
  <c r="M6" i="23"/>
  <c r="N6" i="23" s="1"/>
  <c r="M5" i="23"/>
  <c r="N5" i="23" s="1"/>
  <c r="M4" i="23"/>
  <c r="N4" i="23" s="1"/>
  <c r="C4" i="23"/>
  <c r="N3" i="23"/>
  <c r="M3" i="23"/>
  <c r="C3" i="23"/>
  <c r="M2" i="23"/>
  <c r="N2" i="23" s="1"/>
  <c r="C2" i="23"/>
  <c r="M1" i="23"/>
  <c r="N1" i="23" s="1"/>
  <c r="F42" i="22"/>
  <c r="F41" i="22"/>
  <c r="F40" i="22"/>
  <c r="F39" i="22"/>
  <c r="F38" i="22"/>
  <c r="F37" i="22"/>
  <c r="F36" i="22"/>
  <c r="F35" i="22"/>
  <c r="F34" i="22"/>
  <c r="F33" i="22"/>
  <c r="F31" i="22"/>
  <c r="F30" i="22"/>
  <c r="F29" i="22"/>
  <c r="N28" i="22"/>
  <c r="F28" i="22"/>
  <c r="F43" i="22" s="1"/>
  <c r="N27" i="22"/>
  <c r="N29" i="22" s="1"/>
  <c r="N24" i="22"/>
  <c r="F24" i="22"/>
  <c r="N23" i="22"/>
  <c r="F23" i="22"/>
  <c r="N22" i="22"/>
  <c r="F22" i="22"/>
  <c r="E22" i="22"/>
  <c r="F21" i="22"/>
  <c r="E21" i="22"/>
  <c r="E20" i="22"/>
  <c r="F20" i="22" s="1"/>
  <c r="F19" i="22"/>
  <c r="E19" i="22"/>
  <c r="M18" i="22"/>
  <c r="N18" i="22" s="1"/>
  <c r="F18" i="22"/>
  <c r="E18" i="22"/>
  <c r="M17" i="22"/>
  <c r="N17" i="22" s="1"/>
  <c r="M15" i="22"/>
  <c r="M14" i="22"/>
  <c r="N14" i="22" s="1"/>
  <c r="N13" i="22"/>
  <c r="M13" i="22"/>
  <c r="E13" i="22"/>
  <c r="F13" i="22" s="1"/>
  <c r="M12" i="22"/>
  <c r="N12" i="22" s="1"/>
  <c r="E12" i="22"/>
  <c r="F12" i="22" s="1"/>
  <c r="N11" i="22"/>
  <c r="M11" i="22"/>
  <c r="M10" i="22"/>
  <c r="N10" i="22" s="1"/>
  <c r="M7" i="22"/>
  <c r="N7" i="22" s="1"/>
  <c r="F7" i="22"/>
  <c r="E7" i="22"/>
  <c r="M6" i="22"/>
  <c r="N6" i="22" s="1"/>
  <c r="N5" i="22"/>
  <c r="M5" i="22"/>
  <c r="M4" i="22"/>
  <c r="N4" i="22" s="1"/>
  <c r="C4" i="22"/>
  <c r="N3" i="22"/>
  <c r="M3" i="22"/>
  <c r="C3" i="22"/>
  <c r="N2" i="22"/>
  <c r="M2" i="22"/>
  <c r="C2" i="22"/>
  <c r="M1" i="22"/>
  <c r="N1" i="22" s="1"/>
  <c r="F43" i="21"/>
  <c r="F42" i="21"/>
  <c r="F41" i="21"/>
  <c r="F40" i="21"/>
  <c r="F39" i="21"/>
  <c r="F38" i="21"/>
  <c r="F37" i="21"/>
  <c r="F36" i="21"/>
  <c r="F35" i="21"/>
  <c r="F34" i="21"/>
  <c r="F33" i="21"/>
  <c r="F31" i="21"/>
  <c r="F30" i="21"/>
  <c r="F29" i="21"/>
  <c r="N28" i="21"/>
  <c r="F28" i="21"/>
  <c r="N27" i="21"/>
  <c r="N29" i="21" s="1"/>
  <c r="N24" i="21"/>
  <c r="F24" i="21"/>
  <c r="N23" i="21"/>
  <c r="F23" i="21"/>
  <c r="N22" i="21"/>
  <c r="E22" i="21"/>
  <c r="F22" i="21" s="1"/>
  <c r="E21" i="21"/>
  <c r="F21" i="21" s="1"/>
  <c r="E20" i="21"/>
  <c r="F20" i="21" s="1"/>
  <c r="E19" i="21"/>
  <c r="F19" i="21" s="1"/>
  <c r="N18" i="21"/>
  <c r="M18" i="21"/>
  <c r="E18" i="21"/>
  <c r="F18" i="21" s="1"/>
  <c r="M17" i="21"/>
  <c r="N17" i="21" s="1"/>
  <c r="M15" i="21"/>
  <c r="M14" i="21"/>
  <c r="N14" i="21" s="1"/>
  <c r="N13" i="21"/>
  <c r="M13" i="21"/>
  <c r="F13" i="21"/>
  <c r="E13" i="21"/>
  <c r="M12" i="21"/>
  <c r="N12" i="21" s="1"/>
  <c r="E12" i="21"/>
  <c r="F12" i="21" s="1"/>
  <c r="N11" i="21"/>
  <c r="M11" i="21"/>
  <c r="M10" i="21"/>
  <c r="N10" i="21" s="1"/>
  <c r="N7" i="21"/>
  <c r="M7" i="21"/>
  <c r="E7" i="21"/>
  <c r="F7" i="21" s="1"/>
  <c r="M6" i="21"/>
  <c r="N6" i="21" s="1"/>
  <c r="M5" i="21"/>
  <c r="N5" i="21" s="1"/>
  <c r="N4" i="21"/>
  <c r="M4" i="21"/>
  <c r="C4" i="21"/>
  <c r="N3" i="21"/>
  <c r="M3" i="21"/>
  <c r="C3" i="21"/>
  <c r="M2" i="21"/>
  <c r="N2" i="21" s="1"/>
  <c r="C2" i="21"/>
  <c r="M1" i="21"/>
  <c r="N1" i="21" s="1"/>
  <c r="N8" i="21" s="1"/>
  <c r="F42" i="20"/>
  <c r="F41" i="20"/>
  <c r="F40" i="20"/>
  <c r="F39" i="20"/>
  <c r="F38" i="20"/>
  <c r="F37" i="20"/>
  <c r="F36" i="20"/>
  <c r="F35" i="20"/>
  <c r="F34" i="20"/>
  <c r="F33" i="20"/>
  <c r="F31" i="20"/>
  <c r="F30" i="20"/>
  <c r="F43" i="20" s="1"/>
  <c r="N29" i="20"/>
  <c r="F29" i="20"/>
  <c r="N28" i="20"/>
  <c r="F28" i="20"/>
  <c r="N27" i="20"/>
  <c r="N24" i="20"/>
  <c r="F24" i="20"/>
  <c r="N23" i="20"/>
  <c r="F23" i="20"/>
  <c r="N22" i="20"/>
  <c r="E22" i="20"/>
  <c r="F22" i="20" s="1"/>
  <c r="M21" i="20"/>
  <c r="N21" i="20" s="1"/>
  <c r="F21" i="20"/>
  <c r="E21" i="20"/>
  <c r="E20" i="20"/>
  <c r="F20" i="20" s="1"/>
  <c r="F19" i="20"/>
  <c r="E19" i="20"/>
  <c r="N18" i="20"/>
  <c r="M18" i="20"/>
  <c r="E18" i="20"/>
  <c r="F18" i="20" s="1"/>
  <c r="M17" i="20"/>
  <c r="N17" i="20" s="1"/>
  <c r="M16" i="20"/>
  <c r="N16" i="20" s="1"/>
  <c r="M15" i="20"/>
  <c r="M14" i="20"/>
  <c r="N14" i="20" s="1"/>
  <c r="M13" i="20"/>
  <c r="N13" i="20" s="1"/>
  <c r="F13" i="20"/>
  <c r="E13" i="20"/>
  <c r="M12" i="20"/>
  <c r="N12" i="20" s="1"/>
  <c r="E12" i="20"/>
  <c r="F12" i="20" s="1"/>
  <c r="M11" i="20"/>
  <c r="N11" i="20" s="1"/>
  <c r="M10" i="20"/>
  <c r="N10" i="20" s="1"/>
  <c r="N7" i="20"/>
  <c r="M7" i="20"/>
  <c r="E7" i="20"/>
  <c r="F7" i="20" s="1"/>
  <c r="M6" i="20"/>
  <c r="N6" i="20" s="1"/>
  <c r="N5" i="20"/>
  <c r="M5" i="20"/>
  <c r="N4" i="20"/>
  <c r="M4" i="20"/>
  <c r="C4" i="20"/>
  <c r="M3" i="20"/>
  <c r="N3" i="20" s="1"/>
  <c r="C3" i="20"/>
  <c r="N2" i="20"/>
  <c r="M2" i="20"/>
  <c r="C2" i="20"/>
  <c r="M1" i="20"/>
  <c r="N1" i="20" s="1"/>
  <c r="F42" i="19"/>
  <c r="F41" i="19"/>
  <c r="F40" i="19"/>
  <c r="F39" i="19"/>
  <c r="F38" i="19"/>
  <c r="F37" i="19"/>
  <c r="F36" i="19"/>
  <c r="F35" i="19"/>
  <c r="F34" i="19"/>
  <c r="F33" i="19"/>
  <c r="F31" i="19"/>
  <c r="F30" i="19"/>
  <c r="F29" i="19"/>
  <c r="N28" i="19"/>
  <c r="F28" i="19"/>
  <c r="F43" i="19" s="1"/>
  <c r="N27" i="19"/>
  <c r="N29" i="19" s="1"/>
  <c r="N24" i="19"/>
  <c r="F24" i="19"/>
  <c r="N23" i="19"/>
  <c r="F23" i="19"/>
  <c r="N22" i="19"/>
  <c r="F22" i="19"/>
  <c r="E22" i="19"/>
  <c r="E21" i="19"/>
  <c r="F21" i="19" s="1"/>
  <c r="E19" i="19"/>
  <c r="F19" i="19" s="1"/>
  <c r="M18" i="19"/>
  <c r="N18" i="19" s="1"/>
  <c r="F18" i="19"/>
  <c r="E18" i="19"/>
  <c r="M17" i="19"/>
  <c r="N17" i="19" s="1"/>
  <c r="E17" i="19"/>
  <c r="F17" i="19" s="1"/>
  <c r="M16" i="19"/>
  <c r="N16" i="19" s="1"/>
  <c r="M15" i="19"/>
  <c r="M14" i="19"/>
  <c r="N14" i="19" s="1"/>
  <c r="N13" i="19"/>
  <c r="M13" i="19"/>
  <c r="F13" i="19"/>
  <c r="E13" i="19"/>
  <c r="M12" i="19"/>
  <c r="N12" i="19" s="1"/>
  <c r="E12" i="19"/>
  <c r="F12" i="19" s="1"/>
  <c r="N11" i="19"/>
  <c r="M11" i="19"/>
  <c r="M10" i="19"/>
  <c r="N10" i="19" s="1"/>
  <c r="E8" i="19"/>
  <c r="F8" i="19" s="1"/>
  <c r="M7" i="19"/>
  <c r="N7" i="19" s="1"/>
  <c r="F7" i="19"/>
  <c r="E7" i="19"/>
  <c r="M6" i="19"/>
  <c r="N6" i="19" s="1"/>
  <c r="M5" i="19"/>
  <c r="N5" i="19" s="1"/>
  <c r="M4" i="19"/>
  <c r="N4" i="19" s="1"/>
  <c r="C4" i="19"/>
  <c r="M3" i="19"/>
  <c r="N3" i="19" s="1"/>
  <c r="C3" i="19"/>
  <c r="M2" i="19"/>
  <c r="N2" i="19" s="1"/>
  <c r="C2" i="19"/>
  <c r="M1" i="19"/>
  <c r="N1" i="19" s="1"/>
  <c r="F42" i="18"/>
  <c r="F41" i="18"/>
  <c r="F40" i="18"/>
  <c r="F39" i="18"/>
  <c r="F38" i="18"/>
  <c r="F37" i="18"/>
  <c r="F36" i="18"/>
  <c r="F35" i="18"/>
  <c r="F34" i="18"/>
  <c r="F33" i="18"/>
  <c r="F31" i="18"/>
  <c r="F43" i="18" s="1"/>
  <c r="F30" i="18"/>
  <c r="F29" i="18"/>
  <c r="N28" i="18"/>
  <c r="F28" i="18"/>
  <c r="N27" i="18"/>
  <c r="N29" i="18" s="1"/>
  <c r="N24" i="18"/>
  <c r="F24" i="18"/>
  <c r="N23" i="18"/>
  <c r="F23" i="18"/>
  <c r="N22" i="18"/>
  <c r="E22" i="18"/>
  <c r="F22" i="18" s="1"/>
  <c r="E21" i="18"/>
  <c r="F21" i="18" s="1"/>
  <c r="E19" i="18"/>
  <c r="F19" i="18" s="1"/>
  <c r="N18" i="18"/>
  <c r="M18" i="18"/>
  <c r="E18" i="18"/>
  <c r="F18" i="18" s="1"/>
  <c r="N17" i="18"/>
  <c r="M17" i="18"/>
  <c r="E17" i="18"/>
  <c r="F17" i="18" s="1"/>
  <c r="M16" i="18"/>
  <c r="N16" i="18" s="1"/>
  <c r="M15" i="18"/>
  <c r="E15" i="18"/>
  <c r="F15" i="18" s="1"/>
  <c r="M14" i="18"/>
  <c r="N14" i="18" s="1"/>
  <c r="M13" i="18"/>
  <c r="N13" i="18" s="1"/>
  <c r="F13" i="18"/>
  <c r="E13" i="18"/>
  <c r="M12" i="18"/>
  <c r="N12" i="18" s="1"/>
  <c r="E12" i="18"/>
  <c r="F12" i="18" s="1"/>
  <c r="M11" i="18"/>
  <c r="N11" i="18" s="1"/>
  <c r="M10" i="18"/>
  <c r="N10" i="18" s="1"/>
  <c r="N7" i="18"/>
  <c r="M7" i="18"/>
  <c r="E7" i="18"/>
  <c r="F7" i="18" s="1"/>
  <c r="N6" i="18"/>
  <c r="M6" i="18"/>
  <c r="M5" i="18"/>
  <c r="N5" i="18" s="1"/>
  <c r="N4" i="18"/>
  <c r="M4" i="18"/>
  <c r="C4" i="18"/>
  <c r="M3" i="18"/>
  <c r="N3" i="18" s="1"/>
  <c r="C3" i="18"/>
  <c r="M2" i="18"/>
  <c r="N2" i="18" s="1"/>
  <c r="C2" i="18"/>
  <c r="M1" i="18"/>
  <c r="N1" i="18" s="1"/>
  <c r="F42" i="17"/>
  <c r="F41" i="17"/>
  <c r="F40" i="17"/>
  <c r="F39" i="17"/>
  <c r="F38" i="17"/>
  <c r="F37" i="17"/>
  <c r="F36" i="17"/>
  <c r="F35" i="17"/>
  <c r="F34" i="17"/>
  <c r="F43" i="17" s="1"/>
  <c r="F33" i="17"/>
  <c r="F31" i="17"/>
  <c r="F30" i="17"/>
  <c r="F29" i="17"/>
  <c r="N28" i="17"/>
  <c r="F28" i="17"/>
  <c r="N27" i="17"/>
  <c r="N29" i="17" s="1"/>
  <c r="N24" i="17"/>
  <c r="F24" i="17"/>
  <c r="N23" i="17"/>
  <c r="F23" i="17"/>
  <c r="N22" i="17"/>
  <c r="E22" i="17"/>
  <c r="F22" i="17" s="1"/>
  <c r="E21" i="17"/>
  <c r="F21" i="17" s="1"/>
  <c r="E20" i="17"/>
  <c r="F20" i="17" s="1"/>
  <c r="E19" i="17"/>
  <c r="F19" i="17" s="1"/>
  <c r="N18" i="17"/>
  <c r="M18" i="17"/>
  <c r="E18" i="17"/>
  <c r="F18" i="17" s="1"/>
  <c r="M17" i="17"/>
  <c r="N17" i="17" s="1"/>
  <c r="M15" i="17"/>
  <c r="M14" i="17"/>
  <c r="N14" i="17" s="1"/>
  <c r="N13" i="17"/>
  <c r="M13" i="17"/>
  <c r="E13" i="17"/>
  <c r="F13" i="17" s="1"/>
  <c r="M12" i="17"/>
  <c r="N12" i="17" s="1"/>
  <c r="E12" i="17"/>
  <c r="F12" i="17" s="1"/>
  <c r="N11" i="17"/>
  <c r="M11" i="17"/>
  <c r="M10" i="17"/>
  <c r="N10" i="17" s="1"/>
  <c r="E8" i="17"/>
  <c r="F8" i="17" s="1"/>
  <c r="N7" i="17"/>
  <c r="M7" i="17"/>
  <c r="E7" i="17"/>
  <c r="F7" i="17" s="1"/>
  <c r="M6" i="17"/>
  <c r="N6" i="17" s="1"/>
  <c r="M5" i="17"/>
  <c r="N5" i="17" s="1"/>
  <c r="N4" i="17"/>
  <c r="M4" i="17"/>
  <c r="C4" i="17"/>
  <c r="N3" i="17"/>
  <c r="M3" i="17"/>
  <c r="C3" i="17"/>
  <c r="M2" i="17"/>
  <c r="N2" i="17" s="1"/>
  <c r="C2" i="17"/>
  <c r="M1" i="17"/>
  <c r="N1" i="17" s="1"/>
  <c r="N8" i="17" s="1"/>
  <c r="F42" i="16"/>
  <c r="F41" i="16"/>
  <c r="F40" i="16"/>
  <c r="F39" i="16"/>
  <c r="F38" i="16"/>
  <c r="F37" i="16"/>
  <c r="F36" i="16"/>
  <c r="F35" i="16"/>
  <c r="F34" i="16"/>
  <c r="F43" i="16" s="1"/>
  <c r="F33" i="16"/>
  <c r="F31" i="16"/>
  <c r="F30" i="16"/>
  <c r="F29" i="16"/>
  <c r="N28" i="16"/>
  <c r="F28" i="16"/>
  <c r="N27" i="16"/>
  <c r="N29" i="16" s="1"/>
  <c r="N24" i="16"/>
  <c r="F24" i="16"/>
  <c r="N23" i="16"/>
  <c r="F23" i="16"/>
  <c r="N22" i="16"/>
  <c r="E22" i="16"/>
  <c r="F22" i="16" s="1"/>
  <c r="E21" i="16"/>
  <c r="F21" i="16" s="1"/>
  <c r="E19" i="16"/>
  <c r="F19" i="16" s="1"/>
  <c r="N18" i="16"/>
  <c r="M18" i="16"/>
  <c r="E18" i="16"/>
  <c r="F18" i="16" s="1"/>
  <c r="M17" i="16"/>
  <c r="N17" i="16" s="1"/>
  <c r="M15" i="16"/>
  <c r="M14" i="16"/>
  <c r="N14" i="16" s="1"/>
  <c r="N13" i="16"/>
  <c r="M13" i="16"/>
  <c r="E13" i="16"/>
  <c r="F13" i="16" s="1"/>
  <c r="M12" i="16"/>
  <c r="N12" i="16" s="1"/>
  <c r="E12" i="16"/>
  <c r="F12" i="16" s="1"/>
  <c r="N11" i="16"/>
  <c r="M11" i="16"/>
  <c r="M10" i="16"/>
  <c r="N10" i="16" s="1"/>
  <c r="N7" i="16"/>
  <c r="M7" i="16"/>
  <c r="E7" i="16"/>
  <c r="F7" i="16" s="1"/>
  <c r="M6" i="16"/>
  <c r="N6" i="16" s="1"/>
  <c r="M5" i="16"/>
  <c r="N5" i="16" s="1"/>
  <c r="N4" i="16"/>
  <c r="M4" i="16"/>
  <c r="C4" i="16"/>
  <c r="N3" i="16"/>
  <c r="M3" i="16"/>
  <c r="C3" i="16"/>
  <c r="M2" i="16"/>
  <c r="N2" i="16" s="1"/>
  <c r="C2" i="16"/>
  <c r="M1" i="16"/>
  <c r="N1" i="16" s="1"/>
  <c r="N8" i="16" s="1"/>
  <c r="F42" i="15"/>
  <c r="F41" i="15"/>
  <c r="F40" i="15"/>
  <c r="F39" i="15"/>
  <c r="F38" i="15"/>
  <c r="F37" i="15"/>
  <c r="F36" i="15"/>
  <c r="F35" i="15"/>
  <c r="F34" i="15"/>
  <c r="F33" i="15"/>
  <c r="F43" i="15" s="1"/>
  <c r="F31" i="15"/>
  <c r="F30" i="15"/>
  <c r="F29" i="15"/>
  <c r="N28" i="15"/>
  <c r="F28" i="15"/>
  <c r="N27" i="15"/>
  <c r="N29" i="15" s="1"/>
  <c r="N24" i="15"/>
  <c r="F24" i="15"/>
  <c r="N23" i="15"/>
  <c r="F23" i="15"/>
  <c r="N22" i="15"/>
  <c r="E22" i="15"/>
  <c r="F22" i="15" s="1"/>
  <c r="F21" i="15"/>
  <c r="E21" i="15"/>
  <c r="E20" i="15"/>
  <c r="F20" i="15" s="1"/>
  <c r="F19" i="15"/>
  <c r="E19" i="15"/>
  <c r="N18" i="15"/>
  <c r="M18" i="15"/>
  <c r="E18" i="15"/>
  <c r="F18" i="15" s="1"/>
  <c r="M17" i="15"/>
  <c r="N17" i="15" s="1"/>
  <c r="E17" i="15"/>
  <c r="F17" i="15" s="1"/>
  <c r="M15" i="15"/>
  <c r="M14" i="15"/>
  <c r="N14" i="15" s="1"/>
  <c r="N13" i="15"/>
  <c r="M13" i="15"/>
  <c r="E13" i="15"/>
  <c r="F13" i="15" s="1"/>
  <c r="M12" i="15"/>
  <c r="N12" i="15" s="1"/>
  <c r="E12" i="15"/>
  <c r="F12" i="15" s="1"/>
  <c r="N11" i="15"/>
  <c r="M11" i="15"/>
  <c r="M10" i="15"/>
  <c r="N10" i="15" s="1"/>
  <c r="E8" i="15"/>
  <c r="F8" i="15" s="1"/>
  <c r="N7" i="15"/>
  <c r="M7" i="15"/>
  <c r="E7" i="15"/>
  <c r="F7" i="15" s="1"/>
  <c r="M6" i="15"/>
  <c r="N6" i="15" s="1"/>
  <c r="N5" i="15"/>
  <c r="M5" i="15"/>
  <c r="N4" i="15"/>
  <c r="M4" i="15"/>
  <c r="C4" i="15"/>
  <c r="N3" i="15"/>
  <c r="M3" i="15"/>
  <c r="C3" i="15"/>
  <c r="N2" i="15"/>
  <c r="M2" i="15"/>
  <c r="C2" i="15"/>
  <c r="M1" i="15"/>
  <c r="N1" i="15" s="1"/>
  <c r="F42" i="14"/>
  <c r="F41" i="14"/>
  <c r="F40" i="14"/>
  <c r="F39" i="14"/>
  <c r="F38" i="14"/>
  <c r="F37" i="14"/>
  <c r="F36" i="14"/>
  <c r="F35" i="14"/>
  <c r="F34" i="14"/>
  <c r="F33" i="14"/>
  <c r="F31" i="14"/>
  <c r="F30" i="14"/>
  <c r="F29" i="14"/>
  <c r="N28" i="14"/>
  <c r="F28" i="14"/>
  <c r="F43" i="14" s="1"/>
  <c r="N27" i="14"/>
  <c r="N29" i="14" s="1"/>
  <c r="N24" i="14"/>
  <c r="F24" i="14"/>
  <c r="N23" i="14"/>
  <c r="F23" i="14"/>
  <c r="N22" i="14"/>
  <c r="F22" i="14"/>
  <c r="E22" i="14"/>
  <c r="E21" i="14"/>
  <c r="F21" i="14" s="1"/>
  <c r="E19" i="14"/>
  <c r="F19" i="14" s="1"/>
  <c r="M18" i="14"/>
  <c r="N18" i="14" s="1"/>
  <c r="F18" i="14"/>
  <c r="E18" i="14"/>
  <c r="M17" i="14"/>
  <c r="N17" i="14" s="1"/>
  <c r="M15" i="14"/>
  <c r="N14" i="14"/>
  <c r="M14" i="14"/>
  <c r="N13" i="14"/>
  <c r="M13" i="14"/>
  <c r="F13" i="14"/>
  <c r="E13" i="14"/>
  <c r="N12" i="14"/>
  <c r="M12" i="14"/>
  <c r="E12" i="14"/>
  <c r="F12" i="14" s="1"/>
  <c r="N11" i="14"/>
  <c r="M11" i="14"/>
  <c r="N10" i="14"/>
  <c r="M10" i="14"/>
  <c r="M7" i="14"/>
  <c r="N7" i="14" s="1"/>
  <c r="F7" i="14"/>
  <c r="E7" i="14"/>
  <c r="M6" i="14"/>
  <c r="N6" i="14" s="1"/>
  <c r="M5" i="14"/>
  <c r="N5" i="14" s="1"/>
  <c r="M4" i="14"/>
  <c r="N4" i="14" s="1"/>
  <c r="C4" i="14"/>
  <c r="M3" i="14"/>
  <c r="N3" i="14" s="1"/>
  <c r="C3" i="14"/>
  <c r="M2" i="14"/>
  <c r="N2" i="14" s="1"/>
  <c r="C2" i="14"/>
  <c r="M1" i="14"/>
  <c r="N1" i="14" s="1"/>
  <c r="F42" i="13"/>
  <c r="F41" i="13"/>
  <c r="F40" i="13"/>
  <c r="F39" i="13"/>
  <c r="F38" i="13"/>
  <c r="F37" i="13"/>
  <c r="F36" i="13"/>
  <c r="F35" i="13"/>
  <c r="F34" i="13"/>
  <c r="F33" i="13"/>
  <c r="F31" i="13"/>
  <c r="F30" i="13"/>
  <c r="F43" i="13" s="1"/>
  <c r="N29" i="13"/>
  <c r="F29" i="13"/>
  <c r="N28" i="13"/>
  <c r="F28" i="13"/>
  <c r="N27" i="13"/>
  <c r="N24" i="13"/>
  <c r="F24" i="13"/>
  <c r="N23" i="13"/>
  <c r="F23" i="13"/>
  <c r="N22" i="13"/>
  <c r="E22" i="13"/>
  <c r="F22" i="13" s="1"/>
  <c r="F21" i="13"/>
  <c r="E21" i="13"/>
  <c r="F19" i="13"/>
  <c r="E19" i="13"/>
  <c r="M18" i="13"/>
  <c r="N18" i="13" s="1"/>
  <c r="E18" i="13"/>
  <c r="F18" i="13" s="1"/>
  <c r="M17" i="13"/>
  <c r="N17" i="13" s="1"/>
  <c r="F17" i="13"/>
  <c r="E17" i="13"/>
  <c r="M15" i="13"/>
  <c r="N14" i="13"/>
  <c r="M14" i="13"/>
  <c r="N13" i="13"/>
  <c r="M13" i="13"/>
  <c r="F13" i="13"/>
  <c r="E13" i="13"/>
  <c r="N12" i="13"/>
  <c r="M12" i="13"/>
  <c r="F12" i="13"/>
  <c r="E12" i="13"/>
  <c r="N11" i="13"/>
  <c r="M11" i="13"/>
  <c r="N10" i="13"/>
  <c r="M10" i="13"/>
  <c r="M7" i="13"/>
  <c r="N7" i="13" s="1"/>
  <c r="E7" i="13"/>
  <c r="F7" i="13" s="1"/>
  <c r="M6" i="13"/>
  <c r="N6" i="13" s="1"/>
  <c r="M5" i="13"/>
  <c r="N5" i="13" s="1"/>
  <c r="M4" i="13"/>
  <c r="N4" i="13" s="1"/>
  <c r="C4" i="13"/>
  <c r="M3" i="13"/>
  <c r="N3" i="13" s="1"/>
  <c r="C3" i="13"/>
  <c r="M2" i="13"/>
  <c r="N2" i="13" s="1"/>
  <c r="C2" i="13"/>
  <c r="N1" i="13"/>
  <c r="M1" i="13"/>
  <c r="M7" i="3"/>
  <c r="M6" i="3"/>
  <c r="N6" i="3" s="1"/>
  <c r="F43" i="12"/>
  <c r="F42" i="12"/>
  <c r="F41" i="12"/>
  <c r="F40" i="12"/>
  <c r="F39" i="12"/>
  <c r="F38" i="12"/>
  <c r="F37" i="12"/>
  <c r="F36" i="12"/>
  <c r="F35" i="12"/>
  <c r="F34" i="12"/>
  <c r="F33" i="12"/>
  <c r="F31" i="12"/>
  <c r="F30" i="12"/>
  <c r="N29" i="12"/>
  <c r="F29" i="12"/>
  <c r="N28" i="12"/>
  <c r="F28" i="12"/>
  <c r="N27" i="12"/>
  <c r="N24" i="12"/>
  <c r="F24" i="12"/>
  <c r="N23" i="12"/>
  <c r="F23" i="12"/>
  <c r="N22" i="12"/>
  <c r="E22" i="12"/>
  <c r="F22" i="12" s="1"/>
  <c r="M21" i="12"/>
  <c r="N21" i="12" s="1"/>
  <c r="F21" i="12"/>
  <c r="E21" i="12"/>
  <c r="F19" i="12"/>
  <c r="E19" i="12"/>
  <c r="N18" i="12"/>
  <c r="M18" i="12"/>
  <c r="E18" i="12"/>
  <c r="F18" i="12" s="1"/>
  <c r="M17" i="12"/>
  <c r="N17" i="12" s="1"/>
  <c r="F17" i="12"/>
  <c r="E17" i="12"/>
  <c r="M16" i="12"/>
  <c r="N16" i="12" s="1"/>
  <c r="M15" i="12"/>
  <c r="E15" i="12"/>
  <c r="F15" i="12" s="1"/>
  <c r="M14" i="12"/>
  <c r="N14" i="12" s="1"/>
  <c r="N13" i="12"/>
  <c r="M13" i="12"/>
  <c r="E13" i="12"/>
  <c r="F13" i="12" s="1"/>
  <c r="M12" i="12"/>
  <c r="N12" i="12" s="1"/>
  <c r="E12" i="12"/>
  <c r="F12" i="12" s="1"/>
  <c r="N11" i="12"/>
  <c r="M11" i="12"/>
  <c r="M10" i="12"/>
  <c r="N10" i="12" s="1"/>
  <c r="E8" i="12"/>
  <c r="F8" i="12" s="1"/>
  <c r="N7" i="12"/>
  <c r="M7" i="12"/>
  <c r="E7" i="12"/>
  <c r="F7" i="12" s="1"/>
  <c r="M6" i="12"/>
  <c r="N6" i="12" s="1"/>
  <c r="N5" i="12"/>
  <c r="M5" i="12"/>
  <c r="N4" i="12"/>
  <c r="M4" i="12"/>
  <c r="C4" i="12"/>
  <c r="N3" i="12"/>
  <c r="M3" i="12"/>
  <c r="C3" i="12"/>
  <c r="N2" i="12"/>
  <c r="M2" i="12"/>
  <c r="C2" i="12"/>
  <c r="M1" i="12"/>
  <c r="N1" i="12" s="1"/>
  <c r="F42" i="11"/>
  <c r="F41" i="11"/>
  <c r="F40" i="11"/>
  <c r="F39" i="11"/>
  <c r="F38" i="11"/>
  <c r="F37" i="11"/>
  <c r="F36" i="11"/>
  <c r="F35" i="11"/>
  <c r="F34" i="11"/>
  <c r="F33" i="11"/>
  <c r="F31" i="11"/>
  <c r="F43" i="11" s="1"/>
  <c r="F30" i="11"/>
  <c r="F29" i="11"/>
  <c r="N28" i="11"/>
  <c r="F28" i="11"/>
  <c r="N27" i="11"/>
  <c r="N29" i="11" s="1"/>
  <c r="N24" i="11"/>
  <c r="F24" i="11"/>
  <c r="N23" i="11"/>
  <c r="F23" i="11"/>
  <c r="N22" i="11"/>
  <c r="E22" i="11"/>
  <c r="F22" i="11" s="1"/>
  <c r="M21" i="11"/>
  <c r="N21" i="11" s="1"/>
  <c r="E21" i="11"/>
  <c r="F21" i="11" s="1"/>
  <c r="E19" i="11"/>
  <c r="F19" i="11" s="1"/>
  <c r="N18" i="11"/>
  <c r="M18" i="11"/>
  <c r="E18" i="11"/>
  <c r="F18" i="11" s="1"/>
  <c r="N17" i="11"/>
  <c r="M17" i="11"/>
  <c r="M15" i="11"/>
  <c r="M14" i="11"/>
  <c r="N14" i="11" s="1"/>
  <c r="M13" i="11"/>
  <c r="N13" i="11" s="1"/>
  <c r="F13" i="11"/>
  <c r="E13" i="11"/>
  <c r="M12" i="11"/>
  <c r="N12" i="11" s="1"/>
  <c r="E12" i="11"/>
  <c r="F12" i="11" s="1"/>
  <c r="M11" i="11"/>
  <c r="N11" i="11" s="1"/>
  <c r="M10" i="11"/>
  <c r="N10" i="11" s="1"/>
  <c r="E9" i="11"/>
  <c r="F9" i="11" s="1"/>
  <c r="N7" i="11"/>
  <c r="M7" i="11"/>
  <c r="E7" i="11"/>
  <c r="F7" i="11" s="1"/>
  <c r="N6" i="11"/>
  <c r="M6" i="11"/>
  <c r="M5" i="11"/>
  <c r="N5" i="11" s="1"/>
  <c r="N4" i="11"/>
  <c r="M4" i="11"/>
  <c r="C4" i="11"/>
  <c r="M3" i="11"/>
  <c r="N3" i="11" s="1"/>
  <c r="C3" i="11"/>
  <c r="M2" i="11"/>
  <c r="N2" i="11" s="1"/>
  <c r="C2" i="11"/>
  <c r="M1" i="11"/>
  <c r="N1" i="11" s="1"/>
  <c r="F43" i="10"/>
  <c r="F42" i="10"/>
  <c r="F41" i="10"/>
  <c r="F40" i="10"/>
  <c r="F39" i="10"/>
  <c r="F38" i="10"/>
  <c r="F37" i="10"/>
  <c r="F36" i="10"/>
  <c r="F35" i="10"/>
  <c r="F34" i="10"/>
  <c r="F33" i="10"/>
  <c r="F31" i="10"/>
  <c r="F30" i="10"/>
  <c r="F29" i="10"/>
  <c r="N28" i="10"/>
  <c r="F28" i="10"/>
  <c r="N27" i="10"/>
  <c r="N29" i="10" s="1"/>
  <c r="N24" i="10"/>
  <c r="F24" i="10"/>
  <c r="N23" i="10"/>
  <c r="F23" i="10"/>
  <c r="N22" i="10"/>
  <c r="E22" i="10"/>
  <c r="F22" i="10" s="1"/>
  <c r="E21" i="10"/>
  <c r="F21" i="10" s="1"/>
  <c r="E19" i="10"/>
  <c r="F19" i="10" s="1"/>
  <c r="M18" i="10"/>
  <c r="N18" i="10" s="1"/>
  <c r="E18" i="10"/>
  <c r="F18" i="10" s="1"/>
  <c r="M17" i="10"/>
  <c r="N17" i="10" s="1"/>
  <c r="M15" i="10"/>
  <c r="N14" i="10"/>
  <c r="M14" i="10"/>
  <c r="N13" i="10"/>
  <c r="M13" i="10"/>
  <c r="E13" i="10"/>
  <c r="F13" i="10" s="1"/>
  <c r="N12" i="10"/>
  <c r="M12" i="10"/>
  <c r="E12" i="10"/>
  <c r="F12" i="10" s="1"/>
  <c r="N11" i="10"/>
  <c r="M11" i="10"/>
  <c r="N10" i="10"/>
  <c r="M10" i="10"/>
  <c r="E9" i="10"/>
  <c r="F9" i="10" s="1"/>
  <c r="M7" i="10"/>
  <c r="N7" i="10" s="1"/>
  <c r="E7" i="10"/>
  <c r="F7" i="10" s="1"/>
  <c r="M6" i="10"/>
  <c r="N6" i="10" s="1"/>
  <c r="M5" i="10"/>
  <c r="N5" i="10" s="1"/>
  <c r="M4" i="10"/>
  <c r="N4" i="10" s="1"/>
  <c r="C4" i="10"/>
  <c r="N3" i="10"/>
  <c r="M3" i="10"/>
  <c r="C3" i="10"/>
  <c r="M2" i="10"/>
  <c r="N2" i="10" s="1"/>
  <c r="C2" i="10"/>
  <c r="M1" i="10"/>
  <c r="N1" i="10" s="1"/>
  <c r="C4" i="9"/>
  <c r="C3" i="9"/>
  <c r="C2" i="9"/>
  <c r="F42" i="9"/>
  <c r="F41" i="9"/>
  <c r="F40" i="9"/>
  <c r="F39" i="9"/>
  <c r="F38" i="9"/>
  <c r="F37" i="9"/>
  <c r="F36" i="9"/>
  <c r="F35" i="9"/>
  <c r="F34" i="9"/>
  <c r="F33" i="9"/>
  <c r="F31" i="9"/>
  <c r="F30" i="9"/>
  <c r="F29" i="9"/>
  <c r="N28" i="9"/>
  <c r="F28" i="9"/>
  <c r="F43" i="9" s="1"/>
  <c r="N27" i="9"/>
  <c r="N29" i="9" s="1"/>
  <c r="N24" i="9"/>
  <c r="F24" i="9"/>
  <c r="N23" i="9"/>
  <c r="F23" i="9"/>
  <c r="N22" i="9"/>
  <c r="E22" i="9"/>
  <c r="F22" i="9" s="1"/>
  <c r="M21" i="9"/>
  <c r="N21" i="9" s="1"/>
  <c r="E21" i="9"/>
  <c r="F21" i="9" s="1"/>
  <c r="E19" i="9"/>
  <c r="F19" i="9" s="1"/>
  <c r="M18" i="9"/>
  <c r="N18" i="9" s="1"/>
  <c r="E18" i="9"/>
  <c r="F18" i="9" s="1"/>
  <c r="N17" i="9"/>
  <c r="M17" i="9"/>
  <c r="E17" i="9"/>
  <c r="F17" i="9" s="1"/>
  <c r="M15" i="9"/>
  <c r="N14" i="9"/>
  <c r="M14" i="9"/>
  <c r="N13" i="9"/>
  <c r="M13" i="9"/>
  <c r="F13" i="9"/>
  <c r="E13" i="9"/>
  <c r="N12" i="9"/>
  <c r="M12" i="9"/>
  <c r="E12" i="9"/>
  <c r="F12" i="9" s="1"/>
  <c r="N11" i="9"/>
  <c r="M11" i="9"/>
  <c r="N10" i="9"/>
  <c r="M10" i="9"/>
  <c r="M7" i="9"/>
  <c r="N7" i="9" s="1"/>
  <c r="E7" i="9"/>
  <c r="F7" i="9" s="1"/>
  <c r="M6" i="9"/>
  <c r="N6" i="9" s="1"/>
  <c r="M5" i="9"/>
  <c r="N5" i="9" s="1"/>
  <c r="M4" i="9"/>
  <c r="N4" i="9" s="1"/>
  <c r="M3" i="9"/>
  <c r="N3" i="9" s="1"/>
  <c r="M2" i="9"/>
  <c r="N2" i="9" s="1"/>
  <c r="M1" i="9"/>
  <c r="N1" i="9" s="1"/>
  <c r="N7" i="3"/>
  <c r="M5" i="3"/>
  <c r="N5" i="3" s="1"/>
  <c r="M4" i="3"/>
  <c r="N4" i="3" s="1"/>
  <c r="M3" i="3"/>
  <c r="N3" i="3" s="1"/>
  <c r="M2" i="3"/>
  <c r="N2" i="3" s="1"/>
  <c r="M1" i="3"/>
  <c r="N1" i="3"/>
  <c r="O51" i="2"/>
  <c r="O46" i="2"/>
  <c r="O45" i="2"/>
  <c r="O44" i="2"/>
  <c r="O43" i="2"/>
  <c r="O42" i="2"/>
  <c r="O41" i="2"/>
  <c r="O40" i="2"/>
  <c r="O39" i="2"/>
  <c r="O47" i="2" s="1"/>
  <c r="S11" i="2"/>
  <c r="S10" i="2"/>
  <c r="S9" i="2"/>
  <c r="R11" i="2"/>
  <c r="R10" i="2"/>
  <c r="Q11" i="2"/>
  <c r="Q10" i="2"/>
  <c r="R9" i="2"/>
  <c r="N8" i="2"/>
  <c r="N9" i="2"/>
  <c r="N10" i="2"/>
  <c r="N11" i="2"/>
  <c r="N12" i="2"/>
  <c r="N13" i="2"/>
  <c r="N14" i="2"/>
  <c r="N15" i="2"/>
  <c r="N16" i="2"/>
  <c r="N17" i="2"/>
  <c r="N18" i="2"/>
  <c r="N19" i="2"/>
  <c r="N7" i="2"/>
  <c r="Q9" i="2"/>
  <c r="H48" i="6"/>
  <c r="H51" i="6"/>
  <c r="H50" i="6"/>
  <c r="H46" i="6"/>
  <c r="H43" i="6"/>
  <c r="H40" i="6"/>
  <c r="H39" i="6"/>
  <c r="H37" i="6"/>
  <c r="H36" i="6"/>
  <c r="H32" i="6"/>
  <c r="H31" i="6"/>
  <c r="H30" i="6"/>
  <c r="H29" i="6"/>
  <c r="H28" i="6"/>
  <c r="H27" i="6"/>
  <c r="H26" i="6"/>
  <c r="H24" i="6"/>
  <c r="H23" i="6"/>
  <c r="H16" i="6"/>
  <c r="H14" i="6"/>
  <c r="H13" i="6"/>
  <c r="H12" i="6"/>
  <c r="H11" i="6"/>
  <c r="H9" i="6"/>
  <c r="H8" i="6"/>
  <c r="Q33" i="2"/>
  <c r="Q32" i="2"/>
  <c r="Q31" i="2"/>
  <c r="Q30" i="2"/>
  <c r="P33" i="2"/>
  <c r="P32" i="2"/>
  <c r="P31" i="2"/>
  <c r="O33" i="2"/>
  <c r="O32" i="2"/>
  <c r="O31" i="2"/>
  <c r="N33" i="2"/>
  <c r="N32" i="2"/>
  <c r="N31" i="2"/>
  <c r="M33" i="2"/>
  <c r="M32" i="2"/>
  <c r="M31" i="2"/>
  <c r="M30" i="2"/>
  <c r="E33" i="2"/>
  <c r="M24" i="2"/>
  <c r="I29" i="2"/>
  <c r="H29" i="2"/>
  <c r="G29" i="2"/>
  <c r="F29" i="2"/>
  <c r="E29" i="2"/>
  <c r="Q23" i="2"/>
  <c r="Q22" i="2"/>
  <c r="P23" i="2"/>
  <c r="P22" i="2"/>
  <c r="O23" i="2"/>
  <c r="O22" i="2"/>
  <c r="N23" i="2"/>
  <c r="N22" i="2"/>
  <c r="M23" i="2"/>
  <c r="M22" i="2"/>
  <c r="I26" i="2"/>
  <c r="I25" i="2"/>
  <c r="I24" i="2"/>
  <c r="I23" i="2"/>
  <c r="H26" i="2"/>
  <c r="H25" i="2"/>
  <c r="H24" i="2"/>
  <c r="H23" i="2"/>
  <c r="G26" i="2"/>
  <c r="G25" i="2"/>
  <c r="G24" i="2"/>
  <c r="G23" i="2"/>
  <c r="E26" i="2"/>
  <c r="E25" i="2"/>
  <c r="E24" i="2"/>
  <c r="E23" i="2"/>
  <c r="F26" i="2"/>
  <c r="F25" i="2"/>
  <c r="F24" i="2"/>
  <c r="F23" i="2"/>
  <c r="F22" i="2"/>
  <c r="I22" i="2"/>
  <c r="H22" i="2"/>
  <c r="G22" i="2"/>
  <c r="E22" i="2"/>
  <c r="P30" i="2"/>
  <c r="O30" i="2"/>
  <c r="N30" i="2"/>
  <c r="R24" i="2"/>
  <c r="J33" i="2"/>
  <c r="I31" i="2"/>
  <c r="J31" i="2" s="1"/>
  <c r="H31" i="2"/>
  <c r="F31" i="2"/>
  <c r="E31" i="2"/>
  <c r="E66" i="2"/>
  <c r="G66" i="2" s="1"/>
  <c r="E22" i="3" s="1"/>
  <c r="F22" i="3" s="1"/>
  <c r="E65" i="2"/>
  <c r="G65" i="2" s="1"/>
  <c r="E21" i="3" s="1"/>
  <c r="F21" i="3" s="1"/>
  <c r="E64" i="2"/>
  <c r="G64" i="2" s="1"/>
  <c r="E20" i="3" s="1"/>
  <c r="F20" i="3" s="1"/>
  <c r="E63" i="2"/>
  <c r="G63" i="2" s="1"/>
  <c r="E19" i="3" s="1"/>
  <c r="F19" i="3" s="1"/>
  <c r="E62" i="2"/>
  <c r="G62" i="2" s="1"/>
  <c r="E18" i="3" s="1"/>
  <c r="F18" i="3" s="1"/>
  <c r="F47" i="2"/>
  <c r="H47" i="2" s="1"/>
  <c r="M21" i="3" s="1"/>
  <c r="N21" i="3" s="1"/>
  <c r="F46" i="2"/>
  <c r="H46" i="2" s="1"/>
  <c r="M20" i="3" s="1"/>
  <c r="N20" i="3" s="1"/>
  <c r="F45" i="2"/>
  <c r="H45" i="2" s="1"/>
  <c r="M19" i="3" s="1"/>
  <c r="N19" i="3" s="1"/>
  <c r="F44" i="2"/>
  <c r="H44" i="2" s="1"/>
  <c r="M18" i="3" s="1"/>
  <c r="N18" i="3" s="1"/>
  <c r="F43" i="2"/>
  <c r="H43" i="2" s="1"/>
  <c r="M17" i="3" s="1"/>
  <c r="N17" i="3" s="1"/>
  <c r="F42" i="2"/>
  <c r="H42" i="2" s="1"/>
  <c r="M16" i="3" s="1"/>
  <c r="N16" i="3" s="1"/>
  <c r="F41" i="2"/>
  <c r="H41" i="2" s="1"/>
  <c r="M15" i="3" s="1"/>
  <c r="F40" i="2"/>
  <c r="H40" i="2" s="1"/>
  <c r="M14" i="3" s="1"/>
  <c r="N14" i="3" s="1"/>
  <c r="F39" i="2"/>
  <c r="H39" i="2" s="1"/>
  <c r="M13" i="3" s="1"/>
  <c r="N13" i="3" s="1"/>
  <c r="F38" i="2"/>
  <c r="H38" i="2" s="1"/>
  <c r="M12" i="3" s="1"/>
  <c r="N12" i="3" s="1"/>
  <c r="F37" i="2"/>
  <c r="H37" i="2" s="1"/>
  <c r="M11" i="3" s="1"/>
  <c r="N11" i="3" s="1"/>
  <c r="F36" i="2"/>
  <c r="H36" i="2" s="1"/>
  <c r="M10" i="3" s="1"/>
  <c r="N10" i="3" s="1"/>
  <c r="F39" i="3"/>
  <c r="F38" i="3"/>
  <c r="F37" i="3"/>
  <c r="F36" i="3"/>
  <c r="E61" i="2"/>
  <c r="G61" i="2" s="1"/>
  <c r="E17" i="3" s="1"/>
  <c r="F17" i="3" s="1"/>
  <c r="E59" i="2"/>
  <c r="G59" i="2" s="1"/>
  <c r="E15" i="3" s="1"/>
  <c r="F15" i="3" s="1"/>
  <c r="E60" i="2"/>
  <c r="G60" i="2" s="1"/>
  <c r="E16" i="3" s="1"/>
  <c r="F16" i="3" s="1"/>
  <c r="E58" i="2"/>
  <c r="G58" i="2" s="1"/>
  <c r="E14" i="3" s="1"/>
  <c r="F14" i="3" s="1"/>
  <c r="E57" i="2"/>
  <c r="G57" i="2" s="1"/>
  <c r="E13" i="3" s="1"/>
  <c r="F13" i="3" s="1"/>
  <c r="E56" i="2"/>
  <c r="G56" i="2" s="1"/>
  <c r="E12" i="3" s="1"/>
  <c r="F12" i="3" s="1"/>
  <c r="E55" i="2"/>
  <c r="G55" i="2" s="1"/>
  <c r="E11" i="3" s="1"/>
  <c r="F11" i="3" s="1"/>
  <c r="E54" i="2"/>
  <c r="G54" i="2" s="1"/>
  <c r="E10" i="3" s="1"/>
  <c r="F10" i="3" s="1"/>
  <c r="E53" i="2"/>
  <c r="G53" i="2" s="1"/>
  <c r="E9" i="3" s="1"/>
  <c r="F9" i="3" s="1"/>
  <c r="E52" i="2"/>
  <c r="G52" i="2" s="1"/>
  <c r="E8" i="3" s="1"/>
  <c r="F8" i="3" s="1"/>
  <c r="E51" i="2"/>
  <c r="G51" i="2" s="1"/>
  <c r="E7" i="3" s="1"/>
  <c r="F7" i="3" s="1"/>
  <c r="N28" i="3"/>
  <c r="N27" i="3"/>
  <c r="N29" i="3" s="1"/>
  <c r="F42" i="3"/>
  <c r="F41" i="3"/>
  <c r="F40" i="3"/>
  <c r="F35" i="3"/>
  <c r="F34" i="3"/>
  <c r="F33" i="3"/>
  <c r="F31" i="3"/>
  <c r="F30" i="3"/>
  <c r="F29" i="3"/>
  <c r="F28" i="3"/>
  <c r="N24" i="3"/>
  <c r="N23" i="3"/>
  <c r="N22" i="3"/>
  <c r="F24" i="3"/>
  <c r="F23" i="3"/>
  <c r="E17" i="14" l="1"/>
  <c r="F17" i="14" s="1"/>
  <c r="E17" i="17"/>
  <c r="F17" i="17" s="1"/>
  <c r="E17" i="21"/>
  <c r="F17" i="21" s="1"/>
  <c r="E17" i="22"/>
  <c r="F17" i="22" s="1"/>
  <c r="E17" i="16"/>
  <c r="F17" i="16" s="1"/>
  <c r="E17" i="30"/>
  <c r="F17" i="30" s="1"/>
  <c r="E17" i="31"/>
  <c r="F17" i="31" s="1"/>
  <c r="E17" i="32"/>
  <c r="F17" i="32" s="1"/>
  <c r="E17" i="33"/>
  <c r="F17" i="33" s="1"/>
  <c r="E17" i="37"/>
  <c r="F17" i="37" s="1"/>
  <c r="E17" i="11"/>
  <c r="F17" i="11" s="1"/>
  <c r="E17" i="25"/>
  <c r="F17" i="25" s="1"/>
  <c r="E17" i="26"/>
  <c r="F17" i="26" s="1"/>
  <c r="E17" i="34"/>
  <c r="F17" i="34" s="1"/>
  <c r="E17" i="35"/>
  <c r="F17" i="35" s="1"/>
  <c r="E17" i="10"/>
  <c r="F17" i="10" s="1"/>
  <c r="E17" i="20"/>
  <c r="F17" i="20" s="1"/>
  <c r="E17" i="27"/>
  <c r="F17" i="27" s="1"/>
  <c r="E17" i="28"/>
  <c r="F17" i="28" s="1"/>
  <c r="E17" i="36"/>
  <c r="F17" i="36" s="1"/>
  <c r="E15" i="15"/>
  <c r="F15" i="15" s="1"/>
  <c r="E15" i="19"/>
  <c r="F15" i="19" s="1"/>
  <c r="E15" i="21"/>
  <c r="F15" i="21" s="1"/>
  <c r="E15" i="25"/>
  <c r="F15" i="25" s="1"/>
  <c r="E15" i="31"/>
  <c r="F15" i="31" s="1"/>
  <c r="E15" i="32"/>
  <c r="F15" i="32" s="1"/>
  <c r="E15" i="13"/>
  <c r="F15" i="13" s="1"/>
  <c r="E15" i="17"/>
  <c r="F15" i="17" s="1"/>
  <c r="E15" i="20"/>
  <c r="F15" i="20" s="1"/>
  <c r="E15" i="24"/>
  <c r="F15" i="24" s="1"/>
  <c r="E15" i="26"/>
  <c r="F15" i="26" s="1"/>
  <c r="H22" i="6"/>
  <c r="E15" i="16"/>
  <c r="F15" i="16" s="1"/>
  <c r="E15" i="22"/>
  <c r="F15" i="22" s="1"/>
  <c r="E15" i="29"/>
  <c r="F15" i="29" s="1"/>
  <c r="E15" i="11"/>
  <c r="F15" i="11" s="1"/>
  <c r="E15" i="33"/>
  <c r="F15" i="33" s="1"/>
  <c r="E15" i="36"/>
  <c r="F15" i="36" s="1"/>
  <c r="E15" i="10"/>
  <c r="F15" i="10" s="1"/>
  <c r="E15" i="14"/>
  <c r="F15" i="14" s="1"/>
  <c r="E15" i="27"/>
  <c r="F15" i="27" s="1"/>
  <c r="E15" i="9"/>
  <c r="F15" i="9" s="1"/>
  <c r="E15" i="30"/>
  <c r="F15" i="30" s="1"/>
  <c r="E15" i="34"/>
  <c r="F15" i="34" s="1"/>
  <c r="E14" i="29"/>
  <c r="F14" i="29" s="1"/>
  <c r="E14" i="32"/>
  <c r="F14" i="32" s="1"/>
  <c r="E14" i="34"/>
  <c r="F14" i="34" s="1"/>
  <c r="E14" i="36"/>
  <c r="F14" i="36" s="1"/>
  <c r="E14" i="31"/>
  <c r="F14" i="31" s="1"/>
  <c r="E14" i="15"/>
  <c r="F14" i="15" s="1"/>
  <c r="E14" i="22"/>
  <c r="F14" i="22" s="1"/>
  <c r="E14" i="24"/>
  <c r="F14" i="24" s="1"/>
  <c r="E14" i="27"/>
  <c r="F14" i="27" s="1"/>
  <c r="E14" i="18"/>
  <c r="F14" i="18" s="1"/>
  <c r="E14" i="25"/>
  <c r="F14" i="25" s="1"/>
  <c r="H21" i="6"/>
  <c r="E14" i="12"/>
  <c r="F14" i="12" s="1"/>
  <c r="E14" i="14"/>
  <c r="F14" i="14" s="1"/>
  <c r="E14" i="16"/>
  <c r="F14" i="16" s="1"/>
  <c r="E14" i="17"/>
  <c r="F14" i="17" s="1"/>
  <c r="E14" i="28"/>
  <c r="F14" i="28" s="1"/>
  <c r="E14" i="35"/>
  <c r="F14" i="35" s="1"/>
  <c r="E14" i="9"/>
  <c r="F14" i="9" s="1"/>
  <c r="E14" i="19"/>
  <c r="F14" i="19" s="1"/>
  <c r="E14" i="26"/>
  <c r="F14" i="26" s="1"/>
  <c r="E14" i="37"/>
  <c r="F14" i="37" s="1"/>
  <c r="E14" i="13"/>
  <c r="F14" i="13" s="1"/>
  <c r="E14" i="30"/>
  <c r="F14" i="30" s="1"/>
  <c r="E14" i="33"/>
  <c r="F14" i="33" s="1"/>
  <c r="E14" i="10"/>
  <c r="F14" i="10" s="1"/>
  <c r="E14" i="11"/>
  <c r="F14" i="11" s="1"/>
  <c r="E14" i="20"/>
  <c r="F14" i="20" s="1"/>
  <c r="E14" i="21"/>
  <c r="F14" i="21" s="1"/>
  <c r="E14" i="23"/>
  <c r="F14" i="23" s="1"/>
  <c r="E16" i="11"/>
  <c r="F16" i="11" s="1"/>
  <c r="E16" i="26"/>
  <c r="F16" i="26" s="1"/>
  <c r="E16" i="23"/>
  <c r="F16" i="23" s="1"/>
  <c r="E16" i="9"/>
  <c r="F16" i="9" s="1"/>
  <c r="E16" i="14"/>
  <c r="F16" i="14" s="1"/>
  <c r="E16" i="34"/>
  <c r="F16" i="34" s="1"/>
  <c r="E16" i="16"/>
  <c r="F16" i="16" s="1"/>
  <c r="F25" i="16" s="1"/>
  <c r="E16" i="37"/>
  <c r="F16" i="37" s="1"/>
  <c r="E16" i="13"/>
  <c r="F16" i="13" s="1"/>
  <c r="E16" i="17"/>
  <c r="F16" i="17" s="1"/>
  <c r="E16" i="20"/>
  <c r="F16" i="20" s="1"/>
  <c r="E16" i="24"/>
  <c r="F16" i="24" s="1"/>
  <c r="E16" i="28"/>
  <c r="F16" i="28" s="1"/>
  <c r="E16" i="31"/>
  <c r="F16" i="31" s="1"/>
  <c r="E16" i="36"/>
  <c r="F16" i="36" s="1"/>
  <c r="E16" i="18"/>
  <c r="F16" i="18" s="1"/>
  <c r="E16" i="21"/>
  <c r="F16" i="21" s="1"/>
  <c r="E16" i="33"/>
  <c r="F16" i="33" s="1"/>
  <c r="E16" i="12"/>
  <c r="F16" i="12" s="1"/>
  <c r="E16" i="25"/>
  <c r="F16" i="25" s="1"/>
  <c r="E16" i="32"/>
  <c r="F16" i="32" s="1"/>
  <c r="E16" i="35"/>
  <c r="F16" i="35" s="1"/>
  <c r="E16" i="15"/>
  <c r="F16" i="15" s="1"/>
  <c r="E16" i="10"/>
  <c r="F16" i="10" s="1"/>
  <c r="E16" i="19"/>
  <c r="F16" i="19" s="1"/>
  <c r="E16" i="22"/>
  <c r="F16" i="22" s="1"/>
  <c r="E16" i="27"/>
  <c r="F16" i="27" s="1"/>
  <c r="E16" i="29"/>
  <c r="F16" i="29" s="1"/>
  <c r="E16" i="30"/>
  <c r="F16" i="30" s="1"/>
  <c r="E11" i="26"/>
  <c r="F11" i="26" s="1"/>
  <c r="E11" i="12"/>
  <c r="F11" i="12" s="1"/>
  <c r="E11" i="23"/>
  <c r="F11" i="23" s="1"/>
  <c r="E11" i="18"/>
  <c r="F11" i="18" s="1"/>
  <c r="E11" i="24"/>
  <c r="F11" i="24" s="1"/>
  <c r="E11" i="27"/>
  <c r="F11" i="27" s="1"/>
  <c r="E11" i="11"/>
  <c r="F11" i="11" s="1"/>
  <c r="E11" i="13"/>
  <c r="F11" i="13" s="1"/>
  <c r="E11" i="19"/>
  <c r="F11" i="19" s="1"/>
  <c r="E11" i="20"/>
  <c r="F11" i="20" s="1"/>
  <c r="E11" i="22"/>
  <c r="F11" i="22" s="1"/>
  <c r="E11" i="31"/>
  <c r="F11" i="31" s="1"/>
  <c r="E11" i="34"/>
  <c r="F11" i="34" s="1"/>
  <c r="E11" i="35"/>
  <c r="F11" i="35" s="1"/>
  <c r="E11" i="37"/>
  <c r="F11" i="37" s="1"/>
  <c r="E11" i="9"/>
  <c r="F11" i="9" s="1"/>
  <c r="E11" i="14"/>
  <c r="F11" i="14" s="1"/>
  <c r="E11" i="16"/>
  <c r="F11" i="16" s="1"/>
  <c r="E11" i="21"/>
  <c r="F11" i="21" s="1"/>
  <c r="E11" i="28"/>
  <c r="F11" i="28" s="1"/>
  <c r="E11" i="25"/>
  <c r="F11" i="25" s="1"/>
  <c r="E11" i="30"/>
  <c r="F11" i="30" s="1"/>
  <c r="F25" i="30" s="1"/>
  <c r="E11" i="36"/>
  <c r="F11" i="36" s="1"/>
  <c r="E11" i="17"/>
  <c r="F11" i="17" s="1"/>
  <c r="E11" i="29"/>
  <c r="F11" i="29" s="1"/>
  <c r="E11" i="32"/>
  <c r="F11" i="32" s="1"/>
  <c r="E11" i="33"/>
  <c r="F11" i="33" s="1"/>
  <c r="E11" i="10"/>
  <c r="F11" i="10" s="1"/>
  <c r="H18" i="6"/>
  <c r="E11" i="15"/>
  <c r="F11" i="15" s="1"/>
  <c r="H19" i="6"/>
  <c r="E10" i="28"/>
  <c r="F10" i="28" s="1"/>
  <c r="E10" i="14"/>
  <c r="F10" i="14" s="1"/>
  <c r="E10" i="21"/>
  <c r="F10" i="21" s="1"/>
  <c r="E10" i="22"/>
  <c r="F10" i="22" s="1"/>
  <c r="E10" i="31"/>
  <c r="F10" i="31" s="1"/>
  <c r="E10" i="36"/>
  <c r="F10" i="36" s="1"/>
  <c r="E10" i="17"/>
  <c r="F10" i="17" s="1"/>
  <c r="E10" i="37"/>
  <c r="F10" i="37" s="1"/>
  <c r="E10" i="18"/>
  <c r="F10" i="18" s="1"/>
  <c r="E10" i="26"/>
  <c r="F10" i="26" s="1"/>
  <c r="E10" i="33"/>
  <c r="F10" i="33" s="1"/>
  <c r="E10" i="9"/>
  <c r="F10" i="9" s="1"/>
  <c r="E10" i="27"/>
  <c r="F10" i="27" s="1"/>
  <c r="E10" i="29"/>
  <c r="F10" i="29" s="1"/>
  <c r="E10" i="30"/>
  <c r="F10" i="30" s="1"/>
  <c r="E10" i="11"/>
  <c r="F10" i="11" s="1"/>
  <c r="E10" i="12"/>
  <c r="F10" i="12" s="1"/>
  <c r="E10" i="16"/>
  <c r="F10" i="16" s="1"/>
  <c r="E10" i="34"/>
  <c r="F10" i="34" s="1"/>
  <c r="E10" i="20"/>
  <c r="F10" i="20" s="1"/>
  <c r="E10" i="23"/>
  <c r="F10" i="23" s="1"/>
  <c r="E10" i="13"/>
  <c r="F10" i="13" s="1"/>
  <c r="E10" i="32"/>
  <c r="F10" i="32" s="1"/>
  <c r="E10" i="24"/>
  <c r="F10" i="24" s="1"/>
  <c r="E10" i="10"/>
  <c r="F10" i="10" s="1"/>
  <c r="E10" i="15"/>
  <c r="F10" i="15" s="1"/>
  <c r="E10" i="19"/>
  <c r="F10" i="19" s="1"/>
  <c r="E10" i="25"/>
  <c r="F10" i="25" s="1"/>
  <c r="E10" i="35"/>
  <c r="F10" i="35" s="1"/>
  <c r="E20" i="9"/>
  <c r="F20" i="9" s="1"/>
  <c r="E20" i="10"/>
  <c r="F20" i="10" s="1"/>
  <c r="E20" i="32"/>
  <c r="F20" i="32" s="1"/>
  <c r="E20" i="36"/>
  <c r="F20" i="36" s="1"/>
  <c r="E20" i="37"/>
  <c r="F20" i="37" s="1"/>
  <c r="E20" i="12"/>
  <c r="F20" i="12" s="1"/>
  <c r="E20" i="23"/>
  <c r="F20" i="23" s="1"/>
  <c r="E20" i="33"/>
  <c r="F20" i="33" s="1"/>
  <c r="H42" i="6"/>
  <c r="E20" i="13"/>
  <c r="F20" i="13" s="1"/>
  <c r="E20" i="16"/>
  <c r="F20" i="16" s="1"/>
  <c r="E20" i="30"/>
  <c r="F20" i="30" s="1"/>
  <c r="E20" i="19"/>
  <c r="F20" i="19" s="1"/>
  <c r="E20" i="28"/>
  <c r="F20" i="28" s="1"/>
  <c r="E20" i="34"/>
  <c r="F20" i="34" s="1"/>
  <c r="E20" i="14"/>
  <c r="F20" i="14" s="1"/>
  <c r="E20" i="18"/>
  <c r="F20" i="18" s="1"/>
  <c r="E20" i="25"/>
  <c r="F20" i="25" s="1"/>
  <c r="E20" i="26"/>
  <c r="F20" i="26" s="1"/>
  <c r="E20" i="35"/>
  <c r="F20" i="35" s="1"/>
  <c r="E20" i="11"/>
  <c r="F20" i="11" s="1"/>
  <c r="E20" i="29"/>
  <c r="F20" i="29" s="1"/>
  <c r="E20" i="31"/>
  <c r="F20" i="31" s="1"/>
  <c r="E9" i="18"/>
  <c r="F9" i="18" s="1"/>
  <c r="F25" i="18" s="1"/>
  <c r="E9" i="22"/>
  <c r="F9" i="22" s="1"/>
  <c r="E9" i="27"/>
  <c r="F9" i="27" s="1"/>
  <c r="E9" i="33"/>
  <c r="F9" i="33" s="1"/>
  <c r="E9" i="12"/>
  <c r="F9" i="12" s="1"/>
  <c r="E9" i="23"/>
  <c r="F9" i="23" s="1"/>
  <c r="E9" i="30"/>
  <c r="F9" i="30" s="1"/>
  <c r="E9" i="9"/>
  <c r="F9" i="9" s="1"/>
  <c r="E9" i="32"/>
  <c r="F9" i="32" s="1"/>
  <c r="F25" i="32" s="1"/>
  <c r="E9" i="17"/>
  <c r="F9" i="17" s="1"/>
  <c r="E9" i="20"/>
  <c r="F9" i="20" s="1"/>
  <c r="E9" i="26"/>
  <c r="F9" i="26" s="1"/>
  <c r="E9" i="31"/>
  <c r="F9" i="31" s="1"/>
  <c r="H17" i="6"/>
  <c r="E9" i="14"/>
  <c r="F9" i="14" s="1"/>
  <c r="E9" i="24"/>
  <c r="F9" i="24" s="1"/>
  <c r="E9" i="36"/>
  <c r="F9" i="36" s="1"/>
  <c r="F25" i="36" s="1"/>
  <c r="E9" i="13"/>
  <c r="F9" i="13" s="1"/>
  <c r="E9" i="15"/>
  <c r="F9" i="15" s="1"/>
  <c r="F25" i="15" s="1"/>
  <c r="E9" i="16"/>
  <c r="F9" i="16" s="1"/>
  <c r="E9" i="25"/>
  <c r="F9" i="25" s="1"/>
  <c r="E9" i="29"/>
  <c r="F9" i="29" s="1"/>
  <c r="E9" i="35"/>
  <c r="F9" i="35" s="1"/>
  <c r="E9" i="37"/>
  <c r="F9" i="37" s="1"/>
  <c r="E9" i="19"/>
  <c r="F9" i="19" s="1"/>
  <c r="F25" i="19" s="1"/>
  <c r="E9" i="21"/>
  <c r="F9" i="21" s="1"/>
  <c r="E9" i="28"/>
  <c r="F9" i="28" s="1"/>
  <c r="E8" i="25"/>
  <c r="F8" i="25" s="1"/>
  <c r="E8" i="10"/>
  <c r="F8" i="10" s="1"/>
  <c r="E8" i="23"/>
  <c r="F8" i="23" s="1"/>
  <c r="E8" i="30"/>
  <c r="F8" i="30" s="1"/>
  <c r="E8" i="11"/>
  <c r="F8" i="11" s="1"/>
  <c r="E8" i="13"/>
  <c r="F8" i="13" s="1"/>
  <c r="E8" i="18"/>
  <c r="F8" i="18" s="1"/>
  <c r="E8" i="35"/>
  <c r="F8" i="35" s="1"/>
  <c r="E8" i="36"/>
  <c r="F8" i="36" s="1"/>
  <c r="E8" i="9"/>
  <c r="F8" i="9" s="1"/>
  <c r="E8" i="14"/>
  <c r="F8" i="14" s="1"/>
  <c r="E8" i="21"/>
  <c r="F8" i="21" s="1"/>
  <c r="E8" i="28"/>
  <c r="F8" i="28" s="1"/>
  <c r="E8" i="29"/>
  <c r="F8" i="29" s="1"/>
  <c r="E8" i="33"/>
  <c r="F8" i="33" s="1"/>
  <c r="E8" i="34"/>
  <c r="F8" i="34" s="1"/>
  <c r="E8" i="24"/>
  <c r="F8" i="24" s="1"/>
  <c r="E8" i="31"/>
  <c r="F8" i="31" s="1"/>
  <c r="E8" i="16"/>
  <c r="F8" i="16" s="1"/>
  <c r="E8" i="20"/>
  <c r="F8" i="20" s="1"/>
  <c r="E8" i="22"/>
  <c r="F8" i="22" s="1"/>
  <c r="E8" i="26"/>
  <c r="F8" i="26" s="1"/>
  <c r="M19" i="14"/>
  <c r="N19" i="14" s="1"/>
  <c r="N25" i="14" s="1"/>
  <c r="M19" i="23"/>
  <c r="N19" i="23" s="1"/>
  <c r="M19" i="26"/>
  <c r="N19" i="26" s="1"/>
  <c r="M19" i="31"/>
  <c r="N19" i="31" s="1"/>
  <c r="M19" i="19"/>
  <c r="N19" i="19" s="1"/>
  <c r="N25" i="19" s="1"/>
  <c r="M19" i="22"/>
  <c r="N19" i="22" s="1"/>
  <c r="M19" i="24"/>
  <c r="N19" i="24" s="1"/>
  <c r="M19" i="33"/>
  <c r="N19" i="33" s="1"/>
  <c r="H47" i="6"/>
  <c r="M19" i="9"/>
  <c r="N19" i="9" s="1"/>
  <c r="M19" i="13"/>
  <c r="N19" i="13" s="1"/>
  <c r="M19" i="25"/>
  <c r="N19" i="25" s="1"/>
  <c r="M19" i="10"/>
  <c r="N19" i="10" s="1"/>
  <c r="N25" i="10" s="1"/>
  <c r="M19" i="12"/>
  <c r="N19" i="12" s="1"/>
  <c r="M19" i="21"/>
  <c r="N19" i="21" s="1"/>
  <c r="N25" i="21" s="1"/>
  <c r="M19" i="27"/>
  <c r="N19" i="27" s="1"/>
  <c r="M19" i="32"/>
  <c r="N19" i="32" s="1"/>
  <c r="N25" i="32" s="1"/>
  <c r="M19" i="35"/>
  <c r="N19" i="35" s="1"/>
  <c r="M19" i="36"/>
  <c r="N19" i="36" s="1"/>
  <c r="M19" i="11"/>
  <c r="N19" i="11" s="1"/>
  <c r="M19" i="17"/>
  <c r="N19" i="17" s="1"/>
  <c r="H49" i="6"/>
  <c r="M19" i="15"/>
  <c r="N19" i="15" s="1"/>
  <c r="M19" i="16"/>
  <c r="N19" i="16" s="1"/>
  <c r="M19" i="18"/>
  <c r="N19" i="18" s="1"/>
  <c r="M19" i="28"/>
  <c r="N19" i="28" s="1"/>
  <c r="M19" i="34"/>
  <c r="N19" i="34" s="1"/>
  <c r="N25" i="34" s="1"/>
  <c r="M19" i="20"/>
  <c r="N19" i="20" s="1"/>
  <c r="N25" i="20" s="1"/>
  <c r="M19" i="29"/>
  <c r="N19" i="29" s="1"/>
  <c r="M19" i="30"/>
  <c r="N19" i="30" s="1"/>
  <c r="M19" i="37"/>
  <c r="N19" i="37" s="1"/>
  <c r="M21" i="25"/>
  <c r="N21" i="25" s="1"/>
  <c r="N25" i="25" s="1"/>
  <c r="M21" i="26"/>
  <c r="N21" i="26" s="1"/>
  <c r="M21" i="37"/>
  <c r="N21" i="37" s="1"/>
  <c r="M21" i="15"/>
  <c r="N21" i="15" s="1"/>
  <c r="M21" i="16"/>
  <c r="N21" i="16" s="1"/>
  <c r="M21" i="17"/>
  <c r="N21" i="17" s="1"/>
  <c r="M21" i="19"/>
  <c r="N21" i="19" s="1"/>
  <c r="M21" i="29"/>
  <c r="N21" i="29" s="1"/>
  <c r="M21" i="30"/>
  <c r="N21" i="30" s="1"/>
  <c r="N25" i="30" s="1"/>
  <c r="M21" i="32"/>
  <c r="N21" i="32" s="1"/>
  <c r="M21" i="10"/>
  <c r="N21" i="10" s="1"/>
  <c r="M21" i="14"/>
  <c r="N21" i="14" s="1"/>
  <c r="M21" i="23"/>
  <c r="N21" i="23" s="1"/>
  <c r="M21" i="31"/>
  <c r="N21" i="31" s="1"/>
  <c r="N25" i="31" s="1"/>
  <c r="M21" i="35"/>
  <c r="N21" i="35" s="1"/>
  <c r="M21" i="13"/>
  <c r="N21" i="13" s="1"/>
  <c r="M21" i="27"/>
  <c r="N21" i="27" s="1"/>
  <c r="N25" i="27" s="1"/>
  <c r="M21" i="34"/>
  <c r="N21" i="34" s="1"/>
  <c r="M21" i="18"/>
  <c r="N21" i="18" s="1"/>
  <c r="M21" i="21"/>
  <c r="N21" i="21" s="1"/>
  <c r="M21" i="22"/>
  <c r="N21" i="22" s="1"/>
  <c r="M21" i="24"/>
  <c r="N21" i="24" s="1"/>
  <c r="N25" i="24" s="1"/>
  <c r="M21" i="36"/>
  <c r="N21" i="36" s="1"/>
  <c r="M20" i="32"/>
  <c r="N20" i="32" s="1"/>
  <c r="M20" i="31"/>
  <c r="N20" i="31" s="1"/>
  <c r="M20" i="36"/>
  <c r="N20" i="36" s="1"/>
  <c r="M20" i="9"/>
  <c r="N20" i="9" s="1"/>
  <c r="M20" i="10"/>
  <c r="N20" i="10" s="1"/>
  <c r="M20" i="28"/>
  <c r="N20" i="28" s="1"/>
  <c r="M20" i="17"/>
  <c r="N20" i="17" s="1"/>
  <c r="M20" i="11"/>
  <c r="N20" i="11" s="1"/>
  <c r="M20" i="21"/>
  <c r="N20" i="21" s="1"/>
  <c r="M20" i="25"/>
  <c r="N20" i="25" s="1"/>
  <c r="M20" i="27"/>
  <c r="N20" i="27" s="1"/>
  <c r="M20" i="29"/>
  <c r="N20" i="29" s="1"/>
  <c r="H45" i="6"/>
  <c r="M20" i="12"/>
  <c r="N20" i="12" s="1"/>
  <c r="N25" i="12" s="1"/>
  <c r="M20" i="13"/>
  <c r="N20" i="13" s="1"/>
  <c r="M20" i="15"/>
  <c r="N20" i="15" s="1"/>
  <c r="M20" i="20"/>
  <c r="N20" i="20" s="1"/>
  <c r="M20" i="22"/>
  <c r="N20" i="22" s="1"/>
  <c r="M20" i="23"/>
  <c r="N20" i="23" s="1"/>
  <c r="M20" i="14"/>
  <c r="N20" i="14" s="1"/>
  <c r="M20" i="19"/>
  <c r="N20" i="19" s="1"/>
  <c r="M20" i="26"/>
  <c r="N20" i="26" s="1"/>
  <c r="N25" i="26" s="1"/>
  <c r="M20" i="18"/>
  <c r="N20" i="18" s="1"/>
  <c r="M20" i="30"/>
  <c r="N20" i="30" s="1"/>
  <c r="M20" i="33"/>
  <c r="N20" i="33" s="1"/>
  <c r="M20" i="34"/>
  <c r="N20" i="34" s="1"/>
  <c r="M20" i="35"/>
  <c r="N20" i="35" s="1"/>
  <c r="M20" i="16"/>
  <c r="N20" i="16" s="1"/>
  <c r="M20" i="24"/>
  <c r="N20" i="24" s="1"/>
  <c r="M20" i="37"/>
  <c r="N20" i="37" s="1"/>
  <c r="M16" i="36"/>
  <c r="N16" i="36" s="1"/>
  <c r="M16" i="27"/>
  <c r="N16" i="27" s="1"/>
  <c r="M16" i="13"/>
  <c r="N16" i="13" s="1"/>
  <c r="M16" i="17"/>
  <c r="N16" i="17" s="1"/>
  <c r="M16" i="25"/>
  <c r="N16" i="25" s="1"/>
  <c r="M16" i="28"/>
  <c r="N16" i="28" s="1"/>
  <c r="M16" i="29"/>
  <c r="N16" i="29" s="1"/>
  <c r="M16" i="30"/>
  <c r="N16" i="30" s="1"/>
  <c r="M16" i="33"/>
  <c r="N16" i="33" s="1"/>
  <c r="M16" i="9"/>
  <c r="N16" i="9" s="1"/>
  <c r="M16" i="10"/>
  <c r="N16" i="10" s="1"/>
  <c r="M16" i="31"/>
  <c r="N16" i="31" s="1"/>
  <c r="M16" i="21"/>
  <c r="N16" i="21" s="1"/>
  <c r="M16" i="34"/>
  <c r="N16" i="34" s="1"/>
  <c r="M16" i="11"/>
  <c r="N16" i="11" s="1"/>
  <c r="M16" i="14"/>
  <c r="N16" i="14" s="1"/>
  <c r="M16" i="15"/>
  <c r="N16" i="15" s="1"/>
  <c r="M16" i="16"/>
  <c r="N16" i="16" s="1"/>
  <c r="M16" i="22"/>
  <c r="N16" i="22" s="1"/>
  <c r="M16" i="35"/>
  <c r="N16" i="35" s="1"/>
  <c r="N33" i="37"/>
  <c r="N25" i="36"/>
  <c r="N33" i="36"/>
  <c r="N8" i="35"/>
  <c r="N8" i="34"/>
  <c r="N8" i="33"/>
  <c r="N8" i="32"/>
  <c r="N8" i="31"/>
  <c r="N33" i="30"/>
  <c r="N33" i="29"/>
  <c r="N8" i="28"/>
  <c r="N8" i="27"/>
  <c r="N8" i="26"/>
  <c r="N8" i="25"/>
  <c r="N8" i="24"/>
  <c r="N25" i="23"/>
  <c r="N8" i="23"/>
  <c r="N25" i="22"/>
  <c r="N8" i="22"/>
  <c r="N33" i="21"/>
  <c r="N8" i="20"/>
  <c r="N8" i="19"/>
  <c r="N8" i="18"/>
  <c r="N33" i="17"/>
  <c r="N33" i="16"/>
  <c r="N8" i="15"/>
  <c r="N8" i="14"/>
  <c r="N8" i="13"/>
  <c r="F43" i="3"/>
  <c r="N8" i="12"/>
  <c r="N8" i="11"/>
  <c r="F25" i="11"/>
  <c r="N8" i="10"/>
  <c r="F25" i="10"/>
  <c r="N8" i="9"/>
  <c r="F25" i="9"/>
  <c r="N25" i="9"/>
  <c r="S12" i="2"/>
  <c r="N25" i="3"/>
  <c r="F25" i="3"/>
  <c r="R32" i="2"/>
  <c r="R31" i="2"/>
  <c r="R33" i="2"/>
  <c r="N8" i="3"/>
  <c r="N33" i="3" s="1"/>
  <c r="J29" i="2"/>
  <c r="R23" i="2"/>
  <c r="J26" i="2"/>
  <c r="J24" i="2"/>
  <c r="J23" i="2"/>
  <c r="J25" i="2"/>
  <c r="R30" i="2"/>
  <c r="J22" i="2"/>
  <c r="R22" i="2"/>
  <c r="F25" i="27" l="1"/>
  <c r="F25" i="26"/>
  <c r="F25" i="34"/>
  <c r="F25" i="25"/>
  <c r="F25" i="12"/>
  <c r="F25" i="17"/>
  <c r="F25" i="37"/>
  <c r="F25" i="24"/>
  <c r="N32" i="24" s="1"/>
  <c r="F25" i="29"/>
  <c r="F25" i="22"/>
  <c r="N32" i="22" s="1"/>
  <c r="F25" i="13"/>
  <c r="F25" i="33"/>
  <c r="N32" i="33" s="1"/>
  <c r="F25" i="35"/>
  <c r="F25" i="23"/>
  <c r="N32" i="23" s="1"/>
  <c r="F25" i="31"/>
  <c r="N32" i="31" s="1"/>
  <c r="F25" i="14"/>
  <c r="N32" i="14" s="1"/>
  <c r="F25" i="28"/>
  <c r="F25" i="20"/>
  <c r="N32" i="20" s="1"/>
  <c r="F25" i="21"/>
  <c r="N32" i="21" s="1"/>
  <c r="N34" i="21" s="1"/>
  <c r="N35" i="21" s="1"/>
  <c r="N32" i="30"/>
  <c r="N34" i="30" s="1"/>
  <c r="N35" i="30" s="1"/>
  <c r="N25" i="15"/>
  <c r="N25" i="11"/>
  <c r="N25" i="33"/>
  <c r="N25" i="18"/>
  <c r="N25" i="37"/>
  <c r="N25" i="29"/>
  <c r="N25" i="35"/>
  <c r="N25" i="28"/>
  <c r="N25" i="16"/>
  <c r="N32" i="16" s="1"/>
  <c r="N34" i="16" s="1"/>
  <c r="N35" i="16" s="1"/>
  <c r="N25" i="17"/>
  <c r="N25" i="13"/>
  <c r="N32" i="17"/>
  <c r="N34" i="17" s="1"/>
  <c r="N35" i="17" s="1"/>
  <c r="N32" i="36"/>
  <c r="N34" i="36" s="1"/>
  <c r="N35" i="36" s="1"/>
  <c r="N33" i="35"/>
  <c r="N32" i="34"/>
  <c r="N33" i="34"/>
  <c r="N33" i="33"/>
  <c r="N32" i="32"/>
  <c r="N33" i="32"/>
  <c r="N33" i="31"/>
  <c r="N33" i="28"/>
  <c r="N33" i="27"/>
  <c r="N32" i="27"/>
  <c r="N32" i="26"/>
  <c r="N33" i="26"/>
  <c r="N33" i="25"/>
  <c r="N32" i="25"/>
  <c r="N33" i="24"/>
  <c r="N33" i="23"/>
  <c r="N33" i="22"/>
  <c r="N33" i="20"/>
  <c r="N32" i="19"/>
  <c r="N33" i="19"/>
  <c r="N33" i="18"/>
  <c r="N32" i="18"/>
  <c r="N32" i="15"/>
  <c r="N33" i="15"/>
  <c r="N33" i="14"/>
  <c r="N33" i="13"/>
  <c r="N33" i="12"/>
  <c r="N32" i="12"/>
  <c r="N33" i="11"/>
  <c r="N32" i="11"/>
  <c r="N33" i="10"/>
  <c r="N32" i="10"/>
  <c r="N32" i="9"/>
  <c r="N33" i="9"/>
  <c r="R34" i="2"/>
  <c r="N32" i="3"/>
  <c r="N34" i="3" s="1"/>
  <c r="N35" i="3" s="1"/>
  <c r="N40" i="3" s="1"/>
  <c r="N36" i="9" s="1"/>
  <c r="J27" i="2"/>
  <c r="R26" i="2"/>
  <c r="N32" i="29" l="1"/>
  <c r="N34" i="29" s="1"/>
  <c r="N35" i="29" s="1"/>
  <c r="N32" i="13"/>
  <c r="N34" i="13" s="1"/>
  <c r="N35" i="13" s="1"/>
  <c r="N32" i="37"/>
  <c r="N34" i="37" s="1"/>
  <c r="N35" i="37" s="1"/>
  <c r="N32" i="28"/>
  <c r="N34" i="28" s="1"/>
  <c r="N35" i="28" s="1"/>
  <c r="N32" i="35"/>
  <c r="N34" i="35" s="1"/>
  <c r="N35" i="35" s="1"/>
  <c r="N34" i="34"/>
  <c r="N35" i="34" s="1"/>
  <c r="N34" i="33"/>
  <c r="N35" i="33" s="1"/>
  <c r="N34" i="32"/>
  <c r="N35" i="32" s="1"/>
  <c r="N34" i="31"/>
  <c r="N35" i="31" s="1"/>
  <c r="N34" i="27"/>
  <c r="N35" i="27" s="1"/>
  <c r="N34" i="26"/>
  <c r="N35" i="26" s="1"/>
  <c r="N34" i="25"/>
  <c r="N35" i="25" s="1"/>
  <c r="N34" i="24"/>
  <c r="N35" i="24" s="1"/>
  <c r="N34" i="23"/>
  <c r="N35" i="23" s="1"/>
  <c r="N34" i="22"/>
  <c r="N35" i="22" s="1"/>
  <c r="N34" i="20"/>
  <c r="N35" i="20" s="1"/>
  <c r="N34" i="19"/>
  <c r="N35" i="19" s="1"/>
  <c r="N34" i="18"/>
  <c r="N35" i="18" s="1"/>
  <c r="N34" i="15"/>
  <c r="N35" i="15" s="1"/>
  <c r="N34" i="14"/>
  <c r="N35" i="14" s="1"/>
  <c r="N34" i="12"/>
  <c r="N35" i="12" s="1"/>
  <c r="N34" i="11"/>
  <c r="N35" i="11" s="1"/>
  <c r="N34" i="10"/>
  <c r="N35" i="10" s="1"/>
  <c r="N34" i="9"/>
  <c r="N35" i="9" s="1"/>
  <c r="N40" i="9" s="1"/>
  <c r="N36" i="10" s="1"/>
  <c r="N40" i="10" l="1"/>
  <c r="N36" i="11" s="1"/>
  <c r="N40" i="11" s="1"/>
  <c r="N36" i="12" s="1"/>
  <c r="N40" i="12" s="1"/>
  <c r="N36" i="13" s="1"/>
  <c r="N40" i="13" s="1"/>
  <c r="N36" i="14" s="1"/>
  <c r="N40" i="14" s="1"/>
  <c r="N36" i="15" s="1"/>
  <c r="N40" i="15" s="1"/>
  <c r="N36" i="16" s="1"/>
  <c r="N40" i="16" s="1"/>
  <c r="N36" i="17" s="1"/>
  <c r="N40" i="17" s="1"/>
  <c r="N36" i="18" s="1"/>
  <c r="N40" i="18" s="1"/>
  <c r="N36" i="19" s="1"/>
  <c r="N40" i="19" s="1"/>
  <c r="N36" i="20" s="1"/>
  <c r="N40" i="20" s="1"/>
  <c r="N36" i="21" s="1"/>
  <c r="N40" i="21" s="1"/>
  <c r="N36" i="22" s="1"/>
  <c r="N40" i="22" s="1"/>
  <c r="N36" i="23" s="1"/>
  <c r="N40" i="23" s="1"/>
  <c r="N36" i="24" s="1"/>
  <c r="N40" i="24" s="1"/>
  <c r="N36" i="25" s="1"/>
  <c r="N40" i="25" s="1"/>
  <c r="N36" i="26" s="1"/>
  <c r="N40" i="26" s="1"/>
  <c r="N36" i="27" s="1"/>
  <c r="N40" i="27" s="1"/>
  <c r="N36" i="28" s="1"/>
  <c r="N40" i="28" s="1"/>
  <c r="N36" i="29" s="1"/>
  <c r="N40" i="29" s="1"/>
  <c r="N36" i="30" s="1"/>
  <c r="N40" i="30" s="1"/>
  <c r="N36" i="31" s="1"/>
  <c r="N40" i="31" s="1"/>
  <c r="N36" i="32" s="1"/>
  <c r="N40" i="32" s="1"/>
  <c r="N36" i="33" s="1"/>
  <c r="N40" i="33" s="1"/>
  <c r="N36" i="34" s="1"/>
  <c r="N40" i="34" s="1"/>
  <c r="N36" i="35" s="1"/>
  <c r="N40" i="35" s="1"/>
  <c r="N36" i="36" s="1"/>
  <c r="N40" i="36" s="1"/>
  <c r="N36" i="37" s="1"/>
  <c r="N40" i="37" s="1"/>
</calcChain>
</file>

<file path=xl/sharedStrings.xml><?xml version="1.0" encoding="utf-8"?>
<sst xmlns="http://schemas.openxmlformats.org/spreadsheetml/2006/main" count="4200" uniqueCount="330">
  <si>
    <t>COST REPORT DATE</t>
  </si>
  <si>
    <t>@</t>
  </si>
  <si>
    <t>INCIDENT NAME:</t>
  </si>
  <si>
    <t>INCIDENT NUMBER:</t>
  </si>
  <si>
    <t xml:space="preserve">ACCOUNTING CODE: </t>
  </si>
  <si>
    <t>PREPARED BY:</t>
  </si>
  <si>
    <t>TOTAL PERSONNEL COSTS (a)</t>
  </si>
  <si>
    <t>Tankers T-544/542</t>
  </si>
  <si>
    <t xml:space="preserve">Hrs </t>
  </si>
  <si>
    <t>B-212 HP</t>
  </si>
  <si>
    <t xml:space="preserve">N16920 </t>
  </si>
  <si>
    <t>Hrs</t>
  </si>
  <si>
    <t>FBs: 208,209,218,219</t>
  </si>
  <si>
    <t>N83230</t>
  </si>
  <si>
    <t>B-212</t>
  </si>
  <si>
    <t>N16930</t>
  </si>
  <si>
    <t>N374PA</t>
  </si>
  <si>
    <t>BE-200: N612GC</t>
  </si>
  <si>
    <t>N378PA, N512PA</t>
  </si>
  <si>
    <t>C208: N303GV</t>
  </si>
  <si>
    <t xml:space="preserve">AS-350B3 </t>
  </si>
  <si>
    <t>N911CV</t>
  </si>
  <si>
    <t>Kodiak: N700FW</t>
  </si>
  <si>
    <t>N405AE</t>
  </si>
  <si>
    <t>AC-690: N690AX</t>
  </si>
  <si>
    <t>N353MH</t>
  </si>
  <si>
    <t>AC-840: N840AK</t>
  </si>
  <si>
    <t>N181PL, N26HX</t>
  </si>
  <si>
    <t>AC-1000: N905AK</t>
  </si>
  <si>
    <t>BK-117</t>
  </si>
  <si>
    <t>N117AM</t>
  </si>
  <si>
    <t>PC-12: N190PE</t>
  </si>
  <si>
    <t>N123SH</t>
  </si>
  <si>
    <t>Beaver-N904AK</t>
  </si>
  <si>
    <t>BH 205 A1++</t>
  </si>
  <si>
    <t>N580SH</t>
  </si>
  <si>
    <t>TOTAL ROTOR WING COSTS (c)</t>
  </si>
  <si>
    <t>LC 95-A Retardant</t>
  </si>
  <si>
    <t>GALLONS</t>
  </si>
  <si>
    <t>TOTAL FIXED WING COSTS (b)</t>
  </si>
  <si>
    <t xml:space="preserve">Class A Fire Foam </t>
  </si>
  <si>
    <t>TOTAL RETARDANT/HZMT COSTS (d)</t>
  </si>
  <si>
    <t>Land Use Agreements</t>
  </si>
  <si>
    <t>Unit</t>
  </si>
  <si>
    <t>Cost</t>
  </si>
  <si>
    <t>Total</t>
  </si>
  <si>
    <t>SUMMARY</t>
  </si>
  <si>
    <t>DAILY SUBTOTAL:  (a+b+c+d+e)</t>
  </si>
  <si>
    <t xml:space="preserve">SUPPORT COSTS:  30% of Personnel Total: </t>
  </si>
  <si>
    <t>SUPPLY COSTS: 15% of Daily Subtotal:</t>
  </si>
  <si>
    <t>Equipment/Services</t>
  </si>
  <si>
    <t>TOTAL INCIDENT COSTS THIS DAY:</t>
  </si>
  <si>
    <t>ADJUSTMENT CALCULATIONS:</t>
  </si>
  <si>
    <t>INCIDENT GRAND TOTAL TO DATE:</t>
  </si>
  <si>
    <t>GS-3</t>
  </si>
  <si>
    <t>GS-4</t>
  </si>
  <si>
    <t>GS-5</t>
  </si>
  <si>
    <t>GS-6</t>
  </si>
  <si>
    <t>GS-7</t>
  </si>
  <si>
    <t>GS-8</t>
  </si>
  <si>
    <t>GS-9</t>
  </si>
  <si>
    <t>GS-10</t>
  </si>
  <si>
    <t>Base</t>
  </si>
  <si>
    <t>Overtime</t>
  </si>
  <si>
    <t>GS-11</t>
  </si>
  <si>
    <t>GS-12</t>
  </si>
  <si>
    <t>GS-13</t>
  </si>
  <si>
    <t>GS-14</t>
  </si>
  <si>
    <t>GS-15</t>
  </si>
  <si>
    <t>State of AK</t>
  </si>
  <si>
    <t>Comments</t>
  </si>
  <si>
    <t>These are based on Step 1</t>
  </si>
  <si>
    <t>GS-1</t>
  </si>
  <si>
    <t>GS-2</t>
  </si>
  <si>
    <t>GW-1</t>
  </si>
  <si>
    <t>GW-2</t>
  </si>
  <si>
    <t>GW-3</t>
  </si>
  <si>
    <t>GW-4</t>
  </si>
  <si>
    <t>GW-5</t>
  </si>
  <si>
    <t>GW-6</t>
  </si>
  <si>
    <t>GW-7</t>
  </si>
  <si>
    <t>GW-8</t>
  </si>
  <si>
    <t>GW-9</t>
  </si>
  <si>
    <t>GW-10</t>
  </si>
  <si>
    <t>GW-11</t>
  </si>
  <si>
    <t>GW-12</t>
  </si>
  <si>
    <t>GW-13</t>
  </si>
  <si>
    <t>GW-14</t>
  </si>
  <si>
    <t>GW-15</t>
  </si>
  <si>
    <t>Classification</t>
  </si>
  <si>
    <t>AD-A</t>
  </si>
  <si>
    <t>AD-B</t>
  </si>
  <si>
    <t>AD-C</t>
  </si>
  <si>
    <t>AD-D</t>
  </si>
  <si>
    <t>AD-E</t>
  </si>
  <si>
    <t>AD-F</t>
  </si>
  <si>
    <t>AD-G</t>
  </si>
  <si>
    <t>AD-H</t>
  </si>
  <si>
    <t>AD-I</t>
  </si>
  <si>
    <t>AD-J</t>
  </si>
  <si>
    <t>AD-K</t>
  </si>
  <si>
    <t>AD-L</t>
  </si>
  <si>
    <t>AD-M</t>
  </si>
  <si>
    <t>Pay rate</t>
  </si>
  <si>
    <t>Overhead - Hazard</t>
  </si>
  <si>
    <t>Overhead - Non Hazard</t>
  </si>
  <si>
    <t>Overhead Casuals</t>
  </si>
  <si>
    <t>Hotshot Crew (IHC T1)</t>
  </si>
  <si>
    <t>Handcrew T2 (Contract)</t>
  </si>
  <si>
    <t>Food Box B</t>
  </si>
  <si>
    <t>Dash 8: N990BH (J-90)</t>
  </si>
  <si>
    <t>PC-12: N851EB</t>
  </si>
  <si>
    <t>PC-12: N814WA</t>
  </si>
  <si>
    <t>Casa 212: N112BH (J-12)</t>
  </si>
  <si>
    <t>Casa 212: N117BH (J-17)</t>
  </si>
  <si>
    <t>Dash 8: N992BH (J-92)</t>
  </si>
  <si>
    <t>Aircraft Type</t>
  </si>
  <si>
    <t>Hrly Flight Rate Dry</t>
  </si>
  <si>
    <t>Hrly Flight Rate Wet</t>
  </si>
  <si>
    <t>Cost of fuel per hour</t>
  </si>
  <si>
    <t>Fuel Burn Rate (Gallons)</t>
  </si>
  <si>
    <t>Fuel Cost</t>
  </si>
  <si>
    <t xml:space="preserve">Wet rate calculation: Used an average fuel burn rate based on what internet search provides for type of aircraft. Used most recent fuel prices at AFS Ft. Wainwright base as of 4/29/2025. Fuel price includes all applicaple fees (pumping, pump maintenance, environmental cleanup), excise taxes. GPH are estimated. </t>
  </si>
  <si>
    <t>Food Box A (20 person crew will need 3.33 fresh food boxes per day)</t>
  </si>
  <si>
    <t>Case of MRE's (20 person crew will eat about 4 cases of MREs per day)</t>
  </si>
  <si>
    <t>Calculations Method</t>
  </si>
  <si>
    <t xml:space="preserve">Wet rate calculation: Used an average fuel burn for type of aircraft. Used most recent fuel prices at AFS Ft. Wainwright base as of 4/29/2025. Fuel price includes all applicaple fees (pumping, pump maintenance, environmental cleanup), excise taxes. GPH are estimated. </t>
  </si>
  <si>
    <t>IHC T1 Crew</t>
  </si>
  <si>
    <t>Base 8 hrs + OT 8 hrs + HP for 16 Hours + ND for 4 hours + Benefits</t>
  </si>
  <si>
    <t>IRP</t>
  </si>
  <si>
    <t>OH Hazard</t>
  </si>
  <si>
    <t>OH non Hazard</t>
  </si>
  <si>
    <t>Base 8 hrs + OT 8 hrs + ND for 4 hours + Benefits</t>
  </si>
  <si>
    <t>OH Casuals</t>
  </si>
  <si>
    <t xml:space="preserve">16 hour shift </t>
  </si>
  <si>
    <t>AD T2 Crew</t>
  </si>
  <si>
    <t>Cooperator Engine 1-2</t>
  </si>
  <si>
    <t>Cooperator Wildland 3-5</t>
  </si>
  <si>
    <t>Cooperator 6-7</t>
  </si>
  <si>
    <t>Taken from 2025 AK Coop Conditions of Hire and used highest rate for the range rounded up.</t>
  </si>
  <si>
    <t>Land Use if unknown rate</t>
  </si>
  <si>
    <t xml:space="preserve">Remarks: </t>
  </si>
  <si>
    <t xml:space="preserve">TOTAL LUA ,EQUIPMENT,SERVICES, OTHER (e) </t>
  </si>
  <si>
    <t>20 AD-C</t>
  </si>
  <si>
    <t>PREVIOUS INCIDENT COST TO DATE (Previous Day Total) :</t>
  </si>
  <si>
    <t>Fed Engine Type 6</t>
  </si>
  <si>
    <t>Fed Type 6 Engine</t>
  </si>
  <si>
    <t>AD Crew (North Stars)</t>
  </si>
  <si>
    <t>North Stars</t>
  </si>
  <si>
    <t>1 GW-9</t>
  </si>
  <si>
    <t>4 GW-6</t>
  </si>
  <si>
    <t>1 GW-10</t>
  </si>
  <si>
    <t>2 GW-8</t>
  </si>
  <si>
    <t>3 GW-7</t>
  </si>
  <si>
    <t>8 GW-6</t>
  </si>
  <si>
    <t>10 GW-5</t>
  </si>
  <si>
    <t>1 GW-8</t>
  </si>
  <si>
    <t>1 GW-7</t>
  </si>
  <si>
    <t>1 GW-6</t>
  </si>
  <si>
    <t>2 GW-5</t>
  </si>
  <si>
    <t>Calculations Method (used recommended baseline)</t>
  </si>
  <si>
    <r>
      <rPr>
        <sz val="9"/>
        <rFont val="Calibri"/>
        <family val="2"/>
      </rPr>
      <t>BLM</t>
    </r>
  </si>
  <si>
    <r>
      <rPr>
        <sz val="9"/>
        <rFont val="Calibri"/>
        <family val="2"/>
      </rPr>
      <t>N/A</t>
    </r>
  </si>
  <si>
    <r>
      <rPr>
        <sz val="9"/>
        <rFont val="Calibri"/>
        <family val="2"/>
      </rPr>
      <t>TBD</t>
    </r>
  </si>
  <si>
    <r>
      <rPr>
        <sz val="9"/>
        <rFont val="Calibri"/>
        <family val="2"/>
      </rPr>
      <t>FB-208</t>
    </r>
  </si>
  <si>
    <r>
      <rPr>
        <sz val="9"/>
        <rFont val="Calibri"/>
        <family val="2"/>
      </rPr>
      <t>Dauntless</t>
    </r>
  </si>
  <si>
    <r>
      <rPr>
        <sz val="9"/>
        <rFont val="Calibri"/>
        <family val="2"/>
      </rPr>
      <t>N3083R</t>
    </r>
  </si>
  <si>
    <r>
      <rPr>
        <sz val="9"/>
        <rFont val="Calibri"/>
        <family val="2"/>
      </rPr>
      <t>FB-209</t>
    </r>
  </si>
  <si>
    <r>
      <rPr>
        <sz val="9"/>
        <rFont val="Calibri"/>
        <family val="2"/>
      </rPr>
      <t>N3085Q</t>
    </r>
  </si>
  <si>
    <r>
      <rPr>
        <sz val="9"/>
        <rFont val="Calibri"/>
        <family val="2"/>
      </rPr>
      <t>FB-218</t>
    </r>
  </si>
  <si>
    <r>
      <rPr>
        <sz val="9"/>
        <rFont val="Calibri"/>
        <family val="2"/>
      </rPr>
      <t>N816DA</t>
    </r>
  </si>
  <si>
    <r>
      <rPr>
        <sz val="9"/>
        <rFont val="Calibri"/>
        <family val="2"/>
      </rPr>
      <t>FB-219</t>
    </r>
  </si>
  <si>
    <r>
      <rPr>
        <sz val="9"/>
        <rFont val="Calibri"/>
        <family val="2"/>
      </rPr>
      <t>N831DA</t>
    </r>
  </si>
  <si>
    <r>
      <rPr>
        <sz val="9"/>
        <rFont val="Calibri"/>
        <family val="2"/>
      </rPr>
      <t>CASA 212</t>
    </r>
  </si>
  <si>
    <r>
      <rPr>
        <sz val="9"/>
        <rFont val="Calibri"/>
        <family val="2"/>
      </rPr>
      <t>Bighorn</t>
    </r>
  </si>
  <si>
    <r>
      <rPr>
        <sz val="9"/>
        <rFont val="Calibri"/>
        <family val="2"/>
      </rPr>
      <t>N112BH</t>
    </r>
  </si>
  <si>
    <r>
      <rPr>
        <sz val="9"/>
        <rFont val="Calibri"/>
        <family val="2"/>
      </rPr>
      <t>N117BH</t>
    </r>
  </si>
  <si>
    <r>
      <rPr>
        <sz val="9"/>
        <rFont val="Calibri"/>
        <family val="2"/>
      </rPr>
      <t>Dash 8</t>
    </r>
  </si>
  <si>
    <r>
      <rPr>
        <sz val="9"/>
        <rFont val="Calibri"/>
        <family val="2"/>
      </rPr>
      <t>N992BH</t>
    </r>
  </si>
  <si>
    <r>
      <rPr>
        <sz val="9"/>
        <rFont val="Calibri"/>
        <family val="2"/>
      </rPr>
      <t>N990BH</t>
    </r>
  </si>
  <si>
    <r>
      <rPr>
        <sz val="9"/>
        <rFont val="Calibri"/>
        <family val="2"/>
      </rPr>
      <t>PC-12*</t>
    </r>
  </si>
  <si>
    <r>
      <rPr>
        <sz val="9"/>
        <rFont val="Calibri"/>
        <family val="2"/>
      </rPr>
      <t>Bridger</t>
    </r>
  </si>
  <si>
    <r>
      <rPr>
        <sz val="9"/>
        <rFont val="Calibri"/>
        <family val="2"/>
      </rPr>
      <t>N851EB</t>
    </r>
  </si>
  <si>
    <r>
      <rPr>
        <sz val="9"/>
        <rFont val="Calibri"/>
        <family val="2"/>
      </rPr>
      <t>N814WA</t>
    </r>
  </si>
  <si>
    <r>
      <rPr>
        <sz val="9"/>
        <rFont val="Calibri"/>
        <family val="2"/>
      </rPr>
      <t>K100*</t>
    </r>
  </si>
  <si>
    <r>
      <rPr>
        <sz val="9"/>
        <rFont val="Calibri"/>
        <family val="2"/>
      </rPr>
      <t>N700FW</t>
    </r>
  </si>
  <si>
    <r>
      <rPr>
        <sz val="9"/>
        <rFont val="Calibri"/>
        <family val="2"/>
      </rPr>
      <t>N190PE</t>
    </r>
  </si>
  <si>
    <r>
      <rPr>
        <sz val="9"/>
        <rFont val="Calibri"/>
        <family val="2"/>
      </rPr>
      <t>Bell212HP</t>
    </r>
  </si>
  <si>
    <r>
      <rPr>
        <sz val="9"/>
        <rFont val="Calibri"/>
        <family val="2"/>
      </rPr>
      <t>Temsco</t>
    </r>
  </si>
  <si>
    <r>
      <rPr>
        <sz val="9"/>
        <rFont val="Calibri"/>
        <family val="2"/>
      </rPr>
      <t>N83230</t>
    </r>
  </si>
  <si>
    <r>
      <rPr>
        <sz val="9"/>
        <rFont val="Calibri"/>
        <family val="2"/>
      </rPr>
      <t>AS350B3</t>
    </r>
  </si>
  <si>
    <r>
      <rPr>
        <sz val="9"/>
        <rFont val="Calibri"/>
        <family val="2"/>
      </rPr>
      <t>N405AE</t>
    </r>
  </si>
  <si>
    <r>
      <rPr>
        <sz val="9"/>
        <rFont val="Calibri"/>
        <family val="2"/>
      </rPr>
      <t>BH212HP</t>
    </r>
  </si>
  <si>
    <r>
      <rPr>
        <sz val="9"/>
        <rFont val="Calibri"/>
        <family val="2"/>
      </rPr>
      <t>N16920</t>
    </r>
  </si>
  <si>
    <r>
      <rPr>
        <sz val="9"/>
        <rFont val="Calibri"/>
        <family val="2"/>
      </rPr>
      <t>Pathfinder</t>
    </r>
  </si>
  <si>
    <r>
      <rPr>
        <sz val="9"/>
        <rFont val="Calibri"/>
        <family val="2"/>
      </rPr>
      <t>N353MH</t>
    </r>
  </si>
  <si>
    <r>
      <rPr>
        <sz val="9"/>
        <rFont val="Calibri"/>
        <family val="2"/>
      </rPr>
      <t>N374PA</t>
    </r>
  </si>
  <si>
    <r>
      <rPr>
        <sz val="9"/>
        <rFont val="Calibri"/>
        <family val="2"/>
      </rPr>
      <t>N911CV</t>
    </r>
  </si>
  <si>
    <r>
      <rPr>
        <sz val="9"/>
        <rFont val="Calibri"/>
        <family val="2"/>
      </rPr>
      <t>BH205A1++</t>
    </r>
  </si>
  <si>
    <r>
      <rPr>
        <sz val="9"/>
        <rFont val="Calibri"/>
        <family val="2"/>
      </rPr>
      <t>Soloy</t>
    </r>
  </si>
  <si>
    <r>
      <rPr>
        <sz val="9"/>
        <rFont val="Calibri"/>
        <family val="2"/>
      </rPr>
      <t>N580SH</t>
    </r>
  </si>
  <si>
    <t>2025 AFS and DO Aircraft Fleet</t>
  </si>
  <si>
    <t xml:space="preserve">* Wet Rates are computed based on the most recent fuel prices AFS Ft. Wainwright base. The fuel price includes all applicable fees (pumping, pump maintenance, environmental cleanup), and excise taxes. GPH are estimated. </t>
  </si>
  <si>
    <t>FBK Fuel Price 4/29/2025</t>
  </si>
  <si>
    <t>Jet A</t>
  </si>
  <si>
    <t>AFS Aircraft</t>
  </si>
  <si>
    <t>Model</t>
  </si>
  <si>
    <t>Tail No.</t>
  </si>
  <si>
    <t>Contractor</t>
  </si>
  <si>
    <t>Daily Avail.</t>
  </si>
  <si>
    <t>Hrly Flt Rate (Dry)</t>
  </si>
  <si>
    <t>Hrly Flt Rate (Wet)</t>
  </si>
  <si>
    <t>GPH</t>
  </si>
  <si>
    <t>Start</t>
  </si>
  <si>
    <t>ASM</t>
  </si>
  <si>
    <t>BE-200*</t>
  </si>
  <si>
    <t>Stop</t>
  </si>
  <si>
    <t>N162GC</t>
  </si>
  <si>
    <t>BLM</t>
  </si>
  <si>
    <t>N/A</t>
  </si>
  <si>
    <t>TBD</t>
  </si>
  <si>
    <t>AC-690</t>
  </si>
  <si>
    <t>N690AX</t>
  </si>
  <si>
    <t>Clearwater</t>
  </si>
  <si>
    <t>Scoopers</t>
  </si>
  <si>
    <t>Smokejumpers</t>
  </si>
  <si>
    <t>Utility</t>
  </si>
  <si>
    <t>Helicopters</t>
  </si>
  <si>
    <t>DOF Aircraft</t>
  </si>
  <si>
    <t>Bell212Single</t>
  </si>
  <si>
    <t>AirTankers</t>
  </si>
  <si>
    <t>Q-400</t>
  </si>
  <si>
    <t>T-44 (544)</t>
  </si>
  <si>
    <t>T-42 (542)</t>
  </si>
  <si>
    <t>Conair</t>
  </si>
  <si>
    <t>PAQ</t>
  </si>
  <si>
    <t>FBK</t>
  </si>
  <si>
    <t>DFS</t>
  </si>
  <si>
    <t>Lead Planes</t>
  </si>
  <si>
    <t>840AK</t>
  </si>
  <si>
    <t>DNR-DOF</t>
  </si>
  <si>
    <t>905AK</t>
  </si>
  <si>
    <t>Logistics</t>
  </si>
  <si>
    <t>Beaver</t>
  </si>
  <si>
    <t>Caravan</t>
  </si>
  <si>
    <t>904AK</t>
  </si>
  <si>
    <t>303GV</t>
  </si>
  <si>
    <t>BK117</t>
  </si>
  <si>
    <t>Bell 212</t>
  </si>
  <si>
    <t>AS350 B3</t>
  </si>
  <si>
    <t xml:space="preserve">Bell 212 </t>
  </si>
  <si>
    <t>Soloy</t>
  </si>
  <si>
    <t>Temsco</t>
  </si>
  <si>
    <t>Alpine</t>
  </si>
  <si>
    <t>Pathfinder</t>
  </si>
  <si>
    <t>117AM</t>
  </si>
  <si>
    <t>26HX</t>
  </si>
  <si>
    <t>123SH</t>
  </si>
  <si>
    <t>181PL</t>
  </si>
  <si>
    <t>378PA</t>
  </si>
  <si>
    <t>512PA</t>
  </si>
  <si>
    <t>Palmer</t>
  </si>
  <si>
    <t>Fairbanks</t>
  </si>
  <si>
    <t>Delta</t>
  </si>
  <si>
    <t>Soldotna</t>
  </si>
  <si>
    <t>Copper</t>
  </si>
  <si>
    <t>McGrath</t>
  </si>
  <si>
    <t>Tok</t>
  </si>
  <si>
    <t>MSS</t>
  </si>
  <si>
    <t>FAS</t>
  </si>
  <si>
    <t>KKS</t>
  </si>
  <si>
    <t>MID</t>
  </si>
  <si>
    <t>AKD</t>
  </si>
  <si>
    <t>GAD</t>
  </si>
  <si>
    <t>Roy</t>
  </si>
  <si>
    <t>TAD</t>
  </si>
  <si>
    <t>UYD</t>
  </si>
  <si>
    <t>GAL</t>
  </si>
  <si>
    <t>AC 840</t>
  </si>
  <si>
    <t>AC 1000</t>
  </si>
  <si>
    <t>DAS</t>
  </si>
  <si>
    <t>TAS</t>
  </si>
  <si>
    <t>SWS</t>
  </si>
  <si>
    <t>EFF-1</t>
  </si>
  <si>
    <t>EFF-2</t>
  </si>
  <si>
    <t>EFF-3</t>
  </si>
  <si>
    <t>EFF-4</t>
  </si>
  <si>
    <t>EFF-5</t>
  </si>
  <si>
    <t>EFF-6</t>
  </si>
  <si>
    <t>EFF-7</t>
  </si>
  <si>
    <t>EFF-8</t>
  </si>
  <si>
    <t>EFF-9</t>
  </si>
  <si>
    <t>EFF-10</t>
  </si>
  <si>
    <t>EFF-11</t>
  </si>
  <si>
    <t>EFF-12</t>
  </si>
  <si>
    <t>EFF-13</t>
  </si>
  <si>
    <t>1 EFF-6</t>
  </si>
  <si>
    <t>2 EFF-4</t>
  </si>
  <si>
    <t>Base hrs</t>
  </si>
  <si>
    <t>OT hrs</t>
  </si>
  <si>
    <t>OT</t>
  </si>
  <si>
    <t>EFF</t>
  </si>
  <si>
    <t>State EFF T2 Crew</t>
  </si>
  <si>
    <t>State/Coop Crew (EFF)</t>
  </si>
  <si>
    <t>17 EFF-3</t>
  </si>
  <si>
    <t>AK Contract Crew Estimates</t>
  </si>
  <si>
    <t xml:space="preserve">CRWB </t>
  </si>
  <si>
    <t>FFT1</t>
  </si>
  <si>
    <t>FAL3</t>
  </si>
  <si>
    <t>FAL2</t>
  </si>
  <si>
    <t>FFT2</t>
  </si>
  <si>
    <t>Position</t>
  </si>
  <si>
    <t>Rate</t>
  </si>
  <si>
    <t>Total for 16 hr day</t>
  </si>
  <si>
    <t>Number of people</t>
  </si>
  <si>
    <t>Pulaski</t>
  </si>
  <si>
    <t>Shovel</t>
  </si>
  <si>
    <t>Chainsaw</t>
  </si>
  <si>
    <t>Crew Total per day</t>
  </si>
  <si>
    <t>USFS Contract Crews</t>
  </si>
  <si>
    <t>#crew</t>
  </si>
  <si>
    <t>Hours</t>
  </si>
  <si>
    <t>Cost per hr</t>
  </si>
  <si>
    <t>2025 Cost Worksheet</t>
  </si>
  <si>
    <t xml:space="preserve">Just make sure you start on tab 1 and all formulas should feed to the next tab over consecutively. </t>
  </si>
  <si>
    <t xml:space="preserve">This Cost Worksheet has numerous formulas, fed from data on the cost calculations tab at the end of the tabs. </t>
  </si>
  <si>
    <t xml:space="preserve">In order to use this sheet, start with tab 1 and rename to first (date) of the incident instead of tab 1 EX 1/1/2025. Then rename each tab as the incident goes on for each day you need to track costs or until you switch to utilizing e-Isuite. </t>
  </si>
  <si>
    <t xml:space="preserve">Should you need to update costs for a new year or major change, work from the cost calculations tab for updates. It will trickle to the other sheets and make them all current. </t>
  </si>
  <si>
    <t xml:space="preserve">Equipment and LUA are the only blocks or the blank spaces to add in things not already on the sheet. If you have no need for the engines, feel free to change them to whatever equipment you may have. </t>
  </si>
  <si>
    <t>2025 Cost Calculations (Password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</si>
</sst>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m/d/yyyy;@"/>
    <numFmt numFmtId="166" formatCode="\$#,##0.00"/>
    <numFmt numFmtId="167" formatCode="\$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11"/>
      <color theme="1"/>
      <name val="Arial"/>
      <family val="2"/>
    </font>
    <font>
      <sz val="8"/>
      <color theme="1"/>
      <name val="Arial"/>
      <family val="2"/>
    </font>
    <font>
      <sz val="9"/>
      <color theme="1"/>
      <name val="Arial"/>
      <family val="2"/>
    </font>
    <font>
      <b/>
      <sz val="10"/>
      <color theme="1"/>
      <name val="Arial"/>
      <family val="2"/>
    </font>
    <font>
      <sz val="10"/>
      <color theme="1"/>
      <name val="Arial"/>
      <family val="2"/>
    </font>
    <font>
      <b/>
      <sz val="9"/>
      <name val="Arial"/>
      <family val="2"/>
    </font>
    <font>
      <b/>
      <sz val="8"/>
      <name val="Arial"/>
      <family val="2"/>
    </font>
    <font>
      <b/>
      <sz val="8"/>
      <color theme="1"/>
      <name val="Arial"/>
      <family val="2"/>
    </font>
    <font>
      <b/>
      <sz val="11"/>
      <color theme="1"/>
      <name val="Arial"/>
      <family val="2"/>
    </font>
    <font>
      <sz val="11"/>
      <name val="Calibri"/>
      <family val="2"/>
      <scheme val="minor"/>
    </font>
    <font>
      <sz val="9"/>
      <color theme="1"/>
      <name val="Calibri"/>
      <family val="2"/>
      <scheme val="minor"/>
    </font>
    <font>
      <sz val="8"/>
      <color theme="1"/>
      <name val="Calibri"/>
      <family val="2"/>
      <scheme val="minor"/>
    </font>
    <font>
      <b/>
      <sz val="22"/>
      <color theme="1"/>
      <name val="Calibri"/>
      <family val="2"/>
      <scheme val="minor"/>
    </font>
    <font>
      <sz val="10"/>
      <name val="Arial"/>
      <family val="2"/>
    </font>
    <font>
      <sz val="10"/>
      <name val="MS Sans Serif"/>
      <family val="2"/>
    </font>
    <font>
      <b/>
      <sz val="12"/>
      <name val="Courier"/>
      <family val="3"/>
    </font>
    <font>
      <sz val="9"/>
      <name val="Calibri"/>
      <family val="2"/>
    </font>
    <font>
      <sz val="9"/>
      <color rgb="FF000000"/>
      <name val="Calibri"/>
      <family val="2"/>
    </font>
    <font>
      <b/>
      <sz val="14"/>
      <color theme="1"/>
      <name val="Calibri"/>
      <family val="2"/>
      <scheme val="minor"/>
    </font>
    <font>
      <i/>
      <sz val="11"/>
      <color theme="1"/>
      <name val="Calibri"/>
      <family val="2"/>
      <scheme val="minor"/>
    </font>
    <font>
      <sz val="7"/>
      <name val="Calibri"/>
      <family val="2"/>
    </font>
    <font>
      <b/>
      <sz val="10"/>
      <color theme="1"/>
      <name val="Calibri"/>
      <family val="2"/>
      <scheme val="minor"/>
    </font>
    <font>
      <b/>
      <sz val="9"/>
      <color theme="1"/>
      <name val="Calibri"/>
      <family val="2"/>
      <scheme val="minor"/>
    </font>
    <font>
      <sz val="9"/>
      <name val="Calibri"/>
      <family val="2"/>
      <scheme val="minor"/>
    </font>
    <font>
      <sz val="14"/>
      <color theme="1"/>
      <name val="Calibri"/>
      <family val="2"/>
      <scheme val="minor"/>
    </font>
    <font>
      <b/>
      <u/>
      <sz val="20"/>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indexed="64"/>
      </left>
      <right style="medium">
        <color indexed="64"/>
      </right>
      <top/>
      <bottom style="thin">
        <color indexed="64"/>
      </bottom>
      <diagonal/>
    </border>
  </borders>
  <cellStyleXfs count="14">
    <xf numFmtId="0" fontId="0" fillId="0" borderId="0"/>
    <xf numFmtId="44"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8" fontId="18" fillId="0" borderId="0" applyFont="0" applyFill="0" applyBorder="0" applyAlignment="0" applyProtection="0"/>
    <xf numFmtId="0" fontId="17" fillId="0" borderId="0"/>
    <xf numFmtId="0" fontId="1" fillId="0" borderId="0"/>
    <xf numFmtId="0" fontId="17" fillId="0" borderId="0"/>
    <xf numFmtId="0" fontId="17" fillId="0" borderId="0"/>
    <xf numFmtId="0" fontId="19" fillId="0" borderId="0"/>
    <xf numFmtId="9" fontId="17" fillId="0" borderId="0" applyFont="0" applyFill="0" applyBorder="0" applyAlignment="0" applyProtection="0"/>
    <xf numFmtId="9" fontId="17" fillId="0" borderId="0" applyFont="0" applyFill="0" applyBorder="0" applyAlignment="0" applyProtection="0"/>
  </cellStyleXfs>
  <cellXfs count="312">
    <xf numFmtId="0" fontId="0" fillId="0" borderId="0" xfId="0"/>
    <xf numFmtId="0" fontId="3" fillId="2" borderId="1" xfId="0" applyFont="1" applyFill="1" applyBorder="1"/>
    <xf numFmtId="0" fontId="4" fillId="0" borderId="2" xfId="0" applyFont="1" applyBorder="1" applyProtection="1">
      <protection locked="0"/>
    </xf>
    <xf numFmtId="0" fontId="3" fillId="2" borderId="3" xfId="0" applyFont="1" applyFill="1" applyBorder="1"/>
    <xf numFmtId="0" fontId="4" fillId="0" borderId="0" xfId="0" applyFont="1" applyProtection="1">
      <protection locked="0"/>
    </xf>
    <xf numFmtId="0" fontId="3" fillId="2" borderId="4" xfId="0" applyFont="1" applyFill="1" applyBorder="1"/>
    <xf numFmtId="0" fontId="3" fillId="0" borderId="5" xfId="0" applyFont="1" applyBorder="1" applyProtection="1">
      <protection locked="0"/>
    </xf>
    <xf numFmtId="0" fontId="3" fillId="0" borderId="5" xfId="0" applyFont="1" applyBorder="1" applyAlignment="1">
      <alignment horizontal="center"/>
    </xf>
    <xf numFmtId="44" fontId="3" fillId="0" borderId="5" xfId="1" applyFont="1" applyBorder="1" applyProtection="1"/>
    <xf numFmtId="0" fontId="3" fillId="0" borderId="6" xfId="0" applyFont="1" applyBorder="1" applyProtection="1">
      <protection locked="0"/>
    </xf>
    <xf numFmtId="0" fontId="3" fillId="0" borderId="6" xfId="0" applyFont="1" applyBorder="1" applyAlignment="1">
      <alignment horizontal="center"/>
    </xf>
    <xf numFmtId="44" fontId="3" fillId="0" borderId="6" xfId="1" applyFont="1" applyBorder="1" applyProtection="1"/>
    <xf numFmtId="44" fontId="5" fillId="0" borderId="7" xfId="1" applyFont="1" applyBorder="1" applyProtection="1"/>
    <xf numFmtId="44" fontId="5" fillId="0" borderId="8" xfId="1" applyFont="1" applyBorder="1" applyProtection="1"/>
    <xf numFmtId="44" fontId="5" fillId="2" borderId="10" xfId="1" applyFont="1" applyFill="1" applyBorder="1" applyProtection="1"/>
    <xf numFmtId="0" fontId="3" fillId="2" borderId="5" xfId="0" applyFont="1" applyFill="1" applyBorder="1"/>
    <xf numFmtId="0" fontId="3" fillId="2" borderId="6" xfId="0" applyFont="1" applyFill="1" applyBorder="1"/>
    <xf numFmtId="0" fontId="3" fillId="2" borderId="9" xfId="0" applyFont="1" applyFill="1" applyBorder="1"/>
    <xf numFmtId="0" fontId="9" fillId="0" borderId="5" xfId="0" applyFont="1" applyBorder="1" applyAlignment="1">
      <alignment horizontal="center"/>
    </xf>
    <xf numFmtId="0" fontId="9" fillId="0" borderId="5" xfId="0" applyFont="1" applyBorder="1" applyProtection="1">
      <protection locked="0"/>
    </xf>
    <xf numFmtId="0" fontId="6" fillId="0" borderId="5" xfId="0" applyFont="1" applyBorder="1" applyProtection="1">
      <protection locked="0"/>
    </xf>
    <xf numFmtId="44" fontId="6" fillId="0" borderId="5" xfId="1" applyFont="1" applyBorder="1" applyProtection="1">
      <protection locked="0"/>
    </xf>
    <xf numFmtId="0" fontId="9" fillId="0" borderId="6" xfId="0" applyFont="1" applyBorder="1" applyProtection="1">
      <protection locked="0"/>
    </xf>
    <xf numFmtId="0" fontId="9" fillId="0" borderId="6" xfId="0" applyFont="1" applyBorder="1" applyAlignment="1">
      <alignment horizontal="center"/>
    </xf>
    <xf numFmtId="0" fontId="9" fillId="0" borderId="5" xfId="0" applyFont="1" applyBorder="1"/>
    <xf numFmtId="0" fontId="6" fillId="0" borderId="5" xfId="0" applyFont="1" applyBorder="1" applyAlignment="1" applyProtection="1">
      <alignment wrapText="1"/>
      <protection locked="0"/>
    </xf>
    <xf numFmtId="0" fontId="9" fillId="0" borderId="5" xfId="0" applyFont="1" applyBorder="1" applyAlignment="1" applyProtection="1">
      <alignment wrapText="1"/>
      <protection locked="0"/>
    </xf>
    <xf numFmtId="0" fontId="9" fillId="0" borderId="1" xfId="0" applyFont="1" applyBorder="1"/>
    <xf numFmtId="0" fontId="6" fillId="0" borderId="6" xfId="0" applyFont="1" applyBorder="1" applyAlignment="1" applyProtection="1">
      <alignment wrapText="1"/>
      <protection locked="0"/>
    </xf>
    <xf numFmtId="0" fontId="9" fillId="0" borderId="6" xfId="0" applyFont="1" applyBorder="1"/>
    <xf numFmtId="0" fontId="9" fillId="0" borderId="3" xfId="0" applyFont="1" applyBorder="1"/>
    <xf numFmtId="0" fontId="10" fillId="0" borderId="3" xfId="0" applyFont="1" applyBorder="1"/>
    <xf numFmtId="44" fontId="10" fillId="0" borderId="7" xfId="0" applyNumberFormat="1" applyFont="1" applyBorder="1"/>
    <xf numFmtId="44" fontId="10" fillId="0" borderId="8" xfId="0" applyNumberFormat="1" applyFont="1" applyBorder="1"/>
    <xf numFmtId="44" fontId="11" fillId="2" borderId="10" xfId="0" applyNumberFormat="1" applyFont="1" applyFill="1" applyBorder="1"/>
    <xf numFmtId="44" fontId="5" fillId="0" borderId="8" xfId="0" applyNumberFormat="1" applyFont="1" applyBorder="1"/>
    <xf numFmtId="0" fontId="3" fillId="0" borderId="15" xfId="0" applyFont="1" applyBorder="1" applyAlignment="1">
      <alignment horizontal="left"/>
    </xf>
    <xf numFmtId="0" fontId="3" fillId="0" borderId="16" xfId="0" applyFont="1" applyBorder="1" applyAlignment="1">
      <alignment horizontal="left"/>
    </xf>
    <xf numFmtId="0" fontId="0" fillId="0" borderId="0" xfId="0" applyAlignment="1">
      <alignment wrapText="1"/>
    </xf>
    <xf numFmtId="44" fontId="3" fillId="0" borderId="5" xfId="1" applyFont="1" applyBorder="1" applyProtection="1">
      <protection locked="0"/>
    </xf>
    <xf numFmtId="44" fontId="10" fillId="0" borderId="7" xfId="1" applyFont="1" applyBorder="1" applyProtection="1"/>
    <xf numFmtId="44" fontId="10" fillId="0" borderId="8" xfId="1" applyFont="1" applyBorder="1" applyProtection="1"/>
    <xf numFmtId="44" fontId="3" fillId="0" borderId="6" xfId="1" applyFont="1" applyBorder="1" applyProtection="1">
      <protection locked="0"/>
    </xf>
    <xf numFmtId="0" fontId="9" fillId="0" borderId="5" xfId="0" applyFont="1" applyBorder="1" applyAlignment="1" applyProtection="1">
      <alignment horizontal="center"/>
      <protection locked="0"/>
    </xf>
    <xf numFmtId="0" fontId="11" fillId="0" borderId="15" xfId="0" applyFont="1" applyBorder="1" applyAlignment="1">
      <alignment horizontal="left"/>
    </xf>
    <xf numFmtId="0" fontId="11" fillId="0" borderId="16" xfId="0" applyFont="1" applyBorder="1" applyAlignment="1">
      <alignment horizontal="left"/>
    </xf>
    <xf numFmtId="0" fontId="9" fillId="4" borderId="6" xfId="0" applyFont="1" applyFill="1" applyBorder="1" applyAlignment="1">
      <alignment horizontal="center"/>
    </xf>
    <xf numFmtId="44" fontId="3" fillId="4" borderId="6" xfId="1" applyFont="1" applyFill="1" applyBorder="1" applyProtection="1"/>
    <xf numFmtId="0" fontId="11" fillId="4" borderId="7" xfId="0" applyFont="1" applyFill="1" applyBorder="1"/>
    <xf numFmtId="0" fontId="9" fillId="4" borderId="5" xfId="0" applyFont="1" applyFill="1" applyBorder="1" applyAlignment="1">
      <alignment horizontal="center"/>
    </xf>
    <xf numFmtId="44" fontId="3" fillId="4" borderId="5" xfId="1" applyFont="1" applyFill="1" applyBorder="1" applyProtection="1"/>
    <xf numFmtId="44" fontId="11" fillId="4" borderId="8" xfId="0" applyNumberFormat="1" applyFont="1" applyFill="1" applyBorder="1"/>
    <xf numFmtId="44" fontId="5" fillId="0" borderId="8" xfId="1" applyFont="1" applyBorder="1" applyAlignment="1" applyProtection="1">
      <alignment horizontal="right" vertical="center"/>
    </xf>
    <xf numFmtId="44" fontId="5" fillId="2" borderId="8" xfId="1" applyFont="1" applyFill="1" applyBorder="1" applyAlignment="1" applyProtection="1">
      <alignment horizontal="right" vertical="center"/>
    </xf>
    <xf numFmtId="44" fontId="11" fillId="2" borderId="8" xfId="1" applyFont="1" applyFill="1" applyBorder="1" applyAlignment="1" applyProtection="1">
      <alignment horizontal="right" vertical="center"/>
    </xf>
    <xf numFmtId="164" fontId="14" fillId="0" borderId="5" xfId="0" applyNumberFormat="1" applyFont="1" applyBorder="1" applyAlignment="1">
      <alignment horizontal="center" vertical="center"/>
    </xf>
    <xf numFmtId="164" fontId="0" fillId="0" borderId="0" xfId="0" applyNumberFormat="1"/>
    <xf numFmtId="0" fontId="29" fillId="0" borderId="0" xfId="0" applyFont="1" applyAlignment="1">
      <alignment horizontal="center"/>
    </xf>
    <xf numFmtId="0" fontId="28" fillId="0" borderId="0" xfId="0" applyFont="1" applyAlignment="1">
      <alignment vertical="center" wrapText="1"/>
    </xf>
    <xf numFmtId="0" fontId="28" fillId="0" borderId="0" xfId="0" applyFont="1" applyAlignment="1">
      <alignment horizontal="left" vertical="center" wrapText="1"/>
    </xf>
    <xf numFmtId="44" fontId="6" fillId="0" borderId="5" xfId="1" applyFont="1" applyBorder="1" applyProtection="1"/>
    <xf numFmtId="44" fontId="5" fillId="2" borderId="8" xfId="1" applyFont="1" applyFill="1" applyBorder="1" applyAlignment="1" applyProtection="1">
      <alignment horizontal="right" vertical="center"/>
      <protection locked="0"/>
    </xf>
    <xf numFmtId="44" fontId="9" fillId="0" borderId="5" xfId="1" applyFont="1" applyBorder="1" applyProtection="1">
      <protection locked="0"/>
    </xf>
    <xf numFmtId="0" fontId="10" fillId="3" borderId="3" xfId="0" applyFont="1" applyFill="1" applyBorder="1" applyProtection="1">
      <protection locked="0"/>
    </xf>
    <xf numFmtId="0" fontId="9" fillId="3" borderId="3" xfId="0" applyFont="1" applyFill="1" applyBorder="1" applyProtection="1">
      <protection locked="0"/>
    </xf>
    <xf numFmtId="0" fontId="9" fillId="0" borderId="3" xfId="0" applyFont="1" applyBorder="1" applyProtection="1">
      <protection locked="0"/>
    </xf>
    <xf numFmtId="44" fontId="11" fillId="0" borderId="8" xfId="0" applyNumberFormat="1" applyFont="1" applyBorder="1"/>
    <xf numFmtId="0" fontId="14" fillId="0" borderId="5" xfId="0" applyFont="1" applyBorder="1" applyAlignment="1" applyProtection="1">
      <alignment horizontal="center" vertical="center"/>
      <protection locked="0"/>
    </xf>
    <xf numFmtId="14" fontId="27" fillId="0" borderId="5" xfId="11" applyNumberFormat="1" applyFont="1" applyBorder="1" applyAlignment="1" applyProtection="1">
      <alignment horizontal="center" vertical="center"/>
      <protection locked="0"/>
    </xf>
    <xf numFmtId="0" fontId="27" fillId="0" borderId="5" xfId="11" applyFont="1" applyBorder="1" applyAlignment="1" applyProtection="1">
      <alignment horizontal="center" vertical="center"/>
      <protection locked="0"/>
    </xf>
    <xf numFmtId="7" fontId="27" fillId="0" borderId="5" xfId="11" applyNumberFormat="1" applyFont="1" applyBorder="1" applyAlignment="1" applyProtection="1">
      <alignment horizontal="center" vertical="center"/>
      <protection locked="0"/>
    </xf>
    <xf numFmtId="164" fontId="14" fillId="0" borderId="5" xfId="0" applyNumberFormat="1" applyFont="1" applyBorder="1" applyAlignment="1" applyProtection="1">
      <alignment horizontal="center" vertical="center"/>
      <protection locked="0"/>
    </xf>
    <xf numFmtId="14" fontId="14" fillId="0" borderId="5" xfId="0" applyNumberFormat="1" applyFont="1" applyBorder="1" applyAlignment="1" applyProtection="1">
      <alignment horizontal="center" vertical="center"/>
      <protection locked="0"/>
    </xf>
    <xf numFmtId="0" fontId="25" fillId="2" borderId="5" xfId="0" applyFont="1" applyFill="1" applyBorder="1" applyAlignment="1">
      <alignment horizontal="center" vertical="center" wrapText="1"/>
    </xf>
    <xf numFmtId="0" fontId="14" fillId="0" borderId="5" xfId="0" applyFont="1" applyBorder="1" applyAlignment="1">
      <alignment horizontal="center" vertical="center"/>
    </xf>
    <xf numFmtId="0" fontId="27" fillId="0" borderId="5" xfId="11" applyFont="1" applyBorder="1" applyAlignment="1">
      <alignment horizontal="center" vertical="center"/>
    </xf>
    <xf numFmtId="0" fontId="26" fillId="2" borderId="5" xfId="0" applyFont="1" applyFill="1" applyBorder="1" applyAlignment="1">
      <alignment horizontal="center" vertical="center"/>
    </xf>
    <xf numFmtId="0" fontId="26" fillId="2" borderId="5" xfId="0" applyFont="1" applyFill="1" applyBorder="1" applyAlignment="1">
      <alignment horizontal="center" vertical="center" wrapText="1"/>
    </xf>
    <xf numFmtId="0" fontId="20" fillId="0" borderId="45"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46" xfId="0" applyFont="1" applyBorder="1" applyAlignment="1">
      <alignment horizontal="center" vertical="center" wrapText="1"/>
    </xf>
    <xf numFmtId="0" fontId="24" fillId="0" borderId="44" xfId="0" applyFont="1" applyBorder="1" applyAlignment="1">
      <alignment horizontal="center" vertical="center" wrapText="1"/>
    </xf>
    <xf numFmtId="0" fontId="20" fillId="0" borderId="48" xfId="0" applyFont="1" applyBorder="1" applyAlignment="1">
      <alignment horizontal="center" vertical="center" wrapText="1"/>
    </xf>
    <xf numFmtId="164" fontId="14" fillId="0" borderId="28" xfId="0" applyNumberFormat="1" applyFont="1" applyBorder="1" applyAlignment="1">
      <alignment horizontal="center" vertical="center"/>
    </xf>
    <xf numFmtId="166" fontId="21" fillId="0" borderId="44" xfId="0" applyNumberFormat="1" applyFont="1" applyBorder="1" applyAlignment="1">
      <alignment horizontal="center" vertical="center" shrinkToFit="1"/>
    </xf>
    <xf numFmtId="164" fontId="14" fillId="0" borderId="11" xfId="0" applyNumberFormat="1" applyFont="1" applyBorder="1" applyAlignment="1">
      <alignment horizontal="center" vertical="center"/>
    </xf>
    <xf numFmtId="0" fontId="20" fillId="0" borderId="28" xfId="0" applyFont="1" applyBorder="1" applyAlignment="1" applyProtection="1">
      <alignment horizontal="center" vertical="center" wrapText="1"/>
      <protection locked="0"/>
    </xf>
    <xf numFmtId="166" fontId="21" fillId="0" borderId="28" xfId="0" applyNumberFormat="1" applyFont="1" applyBorder="1" applyAlignment="1" applyProtection="1">
      <alignment horizontal="center" vertical="center" shrinkToFit="1"/>
      <protection locked="0"/>
    </xf>
    <xf numFmtId="166" fontId="21" fillId="0" borderId="5" xfId="0" applyNumberFormat="1" applyFont="1" applyBorder="1" applyAlignment="1" applyProtection="1">
      <alignment horizontal="center" vertical="center" shrinkToFit="1"/>
      <protection locked="0"/>
    </xf>
    <xf numFmtId="166" fontId="21" fillId="0" borderId="44" xfId="0" applyNumberFormat="1" applyFont="1" applyBorder="1" applyAlignment="1" applyProtection="1">
      <alignment horizontal="center" vertical="center" shrinkToFit="1"/>
      <protection locked="0"/>
    </xf>
    <xf numFmtId="0" fontId="14" fillId="0" borderId="28" xfId="0" applyFont="1" applyBorder="1" applyAlignment="1" applyProtection="1">
      <alignment horizontal="center" vertical="center"/>
      <protection locked="0"/>
    </xf>
    <xf numFmtId="165" fontId="21" fillId="0" borderId="28" xfId="0" applyNumberFormat="1" applyFont="1" applyBorder="1" applyAlignment="1" applyProtection="1">
      <alignment horizontal="center" vertical="center" shrinkToFit="1"/>
      <protection locked="0"/>
    </xf>
    <xf numFmtId="165" fontId="21" fillId="0" borderId="5" xfId="0" applyNumberFormat="1" applyFont="1" applyBorder="1" applyAlignment="1" applyProtection="1">
      <alignment horizontal="center" vertical="center" shrinkToFit="1"/>
      <protection locked="0"/>
    </xf>
    <xf numFmtId="165" fontId="21" fillId="0" borderId="44" xfId="0" applyNumberFormat="1" applyFont="1" applyBorder="1" applyAlignment="1" applyProtection="1">
      <alignment horizontal="center" vertical="center" shrinkToFit="1"/>
      <protection locked="0"/>
    </xf>
    <xf numFmtId="0" fontId="20" fillId="0" borderId="44" xfId="0" applyFont="1" applyBorder="1" applyAlignment="1" applyProtection="1">
      <alignment horizontal="center" vertical="center" wrapText="1"/>
      <protection locked="0"/>
    </xf>
    <xf numFmtId="167" fontId="21" fillId="0" borderId="44" xfId="0" applyNumberFormat="1"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protection locked="0"/>
    </xf>
    <xf numFmtId="166" fontId="21" fillId="0" borderId="48" xfId="0" applyNumberFormat="1" applyFont="1" applyBorder="1" applyAlignment="1" applyProtection="1">
      <alignment horizontal="center" vertical="center" shrinkToFit="1"/>
      <protection locked="0"/>
    </xf>
    <xf numFmtId="165" fontId="21" fillId="0" borderId="48" xfId="0" applyNumberFormat="1" applyFont="1" applyBorder="1" applyAlignment="1" applyProtection="1">
      <alignment horizontal="center" vertical="center" shrinkToFit="1"/>
      <protection locked="0"/>
    </xf>
    <xf numFmtId="0" fontId="2" fillId="0" borderId="0" xfId="0" applyFont="1"/>
    <xf numFmtId="8" fontId="2" fillId="0" borderId="0" xfId="0" applyNumberFormat="1" applyFont="1" applyProtection="1">
      <protection locked="0"/>
    </xf>
    <xf numFmtId="164" fontId="0" fillId="0" borderId="5" xfId="0" applyNumberFormat="1" applyBorder="1" applyProtection="1">
      <protection locked="0"/>
    </xf>
    <xf numFmtId="164" fontId="13" fillId="0" borderId="5" xfId="0" applyNumberFormat="1" applyFont="1" applyBorder="1" applyProtection="1">
      <protection locked="0"/>
    </xf>
    <xf numFmtId="164" fontId="13" fillId="0" borderId="9" xfId="0" applyNumberFormat="1" applyFont="1" applyBorder="1" applyProtection="1">
      <protection locked="0"/>
    </xf>
    <xf numFmtId="0" fontId="0" fillId="0" borderId="1" xfId="0" applyBorder="1" applyAlignment="1">
      <alignment horizontal="center"/>
    </xf>
    <xf numFmtId="0" fontId="0" fillId="0" borderId="6" xfId="0" applyBorder="1"/>
    <xf numFmtId="0" fontId="0" fillId="0" borderId="7" xfId="0" applyBorder="1"/>
    <xf numFmtId="0" fontId="3" fillId="0" borderId="0" xfId="0" applyFont="1"/>
    <xf numFmtId="0" fontId="0" fillId="0" borderId="3" xfId="0" applyBorder="1" applyAlignment="1">
      <alignment horizontal="center"/>
    </xf>
    <xf numFmtId="164" fontId="0" fillId="0" borderId="5" xfId="0" applyNumberFormat="1" applyBorder="1"/>
    <xf numFmtId="0" fontId="0" fillId="0" borderId="0" xfId="0" applyAlignment="1">
      <alignment horizontal="center" vertical="center" wrapText="1"/>
    </xf>
    <xf numFmtId="0" fontId="0" fillId="0" borderId="32" xfId="0" applyBorder="1" applyAlignment="1">
      <alignment horizontal="center" vertical="center" wrapText="1"/>
    </xf>
    <xf numFmtId="0" fontId="13" fillId="0" borderId="3" xfId="0" applyFont="1" applyBorder="1" applyAlignment="1">
      <alignment horizontal="center"/>
    </xf>
    <xf numFmtId="0" fontId="11" fillId="0" borderId="0" xfId="0" applyFont="1"/>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49" xfId="0" applyBorder="1" applyAlignment="1">
      <alignment horizontal="center" vertical="center" wrapText="1"/>
    </xf>
    <xf numFmtId="164" fontId="13" fillId="0" borderId="8" xfId="0" applyNumberFormat="1" applyFont="1" applyBorder="1"/>
    <xf numFmtId="0" fontId="2" fillId="0" borderId="31" xfId="0" applyFont="1" applyBorder="1" applyAlignment="1">
      <alignment wrapText="1"/>
    </xf>
    <xf numFmtId="0" fontId="0" fillId="0" borderId="32" xfId="0" applyBorder="1" applyAlignment="1">
      <alignment wrapText="1"/>
    </xf>
    <xf numFmtId="0" fontId="0" fillId="0" borderId="31" xfId="0" applyBorder="1"/>
    <xf numFmtId="164" fontId="0" fillId="0" borderId="32" xfId="0" applyNumberFormat="1" applyBorder="1"/>
    <xf numFmtId="164" fontId="0" fillId="0" borderId="34" xfId="0" applyNumberFormat="1" applyBorder="1"/>
    <xf numFmtId="0" fontId="13" fillId="0" borderId="4" xfId="0" applyFont="1" applyBorder="1" applyAlignment="1">
      <alignment horizontal="center"/>
    </xf>
    <xf numFmtId="164" fontId="13" fillId="0" borderId="10" xfId="0" applyNumberFormat="1" applyFont="1" applyBorder="1"/>
    <xf numFmtId="0" fontId="0" fillId="0" borderId="1" xfId="0" applyBorder="1" applyAlignment="1">
      <alignment horizontal="center" vertical="center" wrapText="1"/>
    </xf>
    <xf numFmtId="0" fontId="0" fillId="0" borderId="7" xfId="0" applyBorder="1" applyAlignment="1">
      <alignment horizontal="center" vertical="center" wrapText="1"/>
    </xf>
    <xf numFmtId="0" fontId="2" fillId="0" borderId="29" xfId="0" applyFont="1" applyBorder="1"/>
    <xf numFmtId="0" fontId="0" fillId="0" borderId="2" xfId="0" applyBorder="1"/>
    <xf numFmtId="0" fontId="0" fillId="0" borderId="30" xfId="0" applyBorder="1"/>
    <xf numFmtId="0" fontId="2" fillId="0" borderId="29" xfId="0" applyFont="1" applyBorder="1" applyAlignment="1">
      <alignment wrapText="1"/>
    </xf>
    <xf numFmtId="0" fontId="0" fillId="0" borderId="23" xfId="0" applyBorder="1"/>
    <xf numFmtId="0" fontId="2" fillId="0" borderId="31" xfId="0" applyFont="1" applyBorder="1"/>
    <xf numFmtId="0" fontId="0" fillId="0" borderId="32" xfId="0" applyBorder="1"/>
    <xf numFmtId="0" fontId="0" fillId="0" borderId="33" xfId="0" applyBorder="1"/>
    <xf numFmtId="164" fontId="0" fillId="0" borderId="23" xfId="0" applyNumberFormat="1" applyBorder="1"/>
    <xf numFmtId="0" fontId="13" fillId="0" borderId="6" xfId="0" applyFont="1" applyBorder="1" applyAlignment="1">
      <alignment horizontal="center" wrapText="1"/>
    </xf>
    <xf numFmtId="0" fontId="0" fillId="0" borderId="6" xfId="0" applyBorder="1" applyAlignment="1">
      <alignment wrapText="1"/>
    </xf>
    <xf numFmtId="0" fontId="9" fillId="0" borderId="27" xfId="0" applyFont="1" applyBorder="1"/>
    <xf numFmtId="0" fontId="0" fillId="0" borderId="31" xfId="0" applyBorder="1" applyAlignment="1">
      <alignment horizontal="center" vertical="center"/>
    </xf>
    <xf numFmtId="0" fontId="0" fillId="0" borderId="0" xfId="0" applyAlignment="1">
      <alignment horizontal="center" vertical="center"/>
    </xf>
    <xf numFmtId="0" fontId="9" fillId="0" borderId="4" xfId="0" applyFont="1" applyBorder="1"/>
    <xf numFmtId="0" fontId="9" fillId="0" borderId="9" xfId="0" applyFont="1" applyBorder="1" applyAlignment="1">
      <alignment horizontal="center"/>
    </xf>
    <xf numFmtId="164" fontId="0" fillId="0" borderId="9" xfId="0" applyNumberFormat="1" applyBorder="1"/>
    <xf numFmtId="6" fontId="0" fillId="0" borderId="0" xfId="0" applyNumberFormat="1"/>
    <xf numFmtId="0" fontId="0" fillId="0" borderId="34" xfId="0" applyBorder="1"/>
    <xf numFmtId="164" fontId="13" fillId="0" borderId="8" xfId="0" applyNumberFormat="1" applyFont="1" applyBorder="1" applyProtection="1">
      <protection locked="0"/>
    </xf>
    <xf numFmtId="164" fontId="13" fillId="0" borderId="10" xfId="0" applyNumberFormat="1" applyFont="1" applyBorder="1" applyProtection="1">
      <protection locked="0"/>
    </xf>
    <xf numFmtId="164" fontId="0" fillId="0" borderId="9" xfId="0" applyNumberFormat="1" applyBorder="1" applyProtection="1">
      <protection locked="0"/>
    </xf>
    <xf numFmtId="164" fontId="0" fillId="0" borderId="0" xfId="0" applyNumberFormat="1" applyProtection="1">
      <protection locked="0"/>
    </xf>
    <xf numFmtId="0" fontId="0" fillId="0" borderId="0" xfId="0" applyProtection="1">
      <protection locked="0"/>
    </xf>
    <xf numFmtId="164" fontId="13" fillId="0" borderId="5" xfId="0" applyNumberFormat="1" applyFont="1" applyBorder="1" applyAlignment="1" applyProtection="1">
      <alignment horizontal="center"/>
      <protection locked="0"/>
    </xf>
    <xf numFmtId="164" fontId="13" fillId="0" borderId="9" xfId="0" applyNumberFormat="1" applyFont="1" applyBorder="1" applyAlignment="1" applyProtection="1">
      <alignment horizontal="center"/>
      <protection locked="0"/>
    </xf>
    <xf numFmtId="6" fontId="0" fillId="0" borderId="23" xfId="0" applyNumberFormat="1" applyBorder="1" applyProtection="1">
      <protection locked="0"/>
    </xf>
    <xf numFmtId="0" fontId="28" fillId="0" borderId="0" xfId="0" applyFont="1" applyAlignment="1">
      <alignment horizontal="left" vertical="center" wrapText="1"/>
    </xf>
    <xf numFmtId="0" fontId="29" fillId="0" borderId="0" xfId="0" applyFont="1" applyAlignment="1">
      <alignment horizontal="center"/>
    </xf>
    <xf numFmtId="0" fontId="7" fillId="2" borderId="37" xfId="0" applyFont="1" applyFill="1" applyBorder="1" applyAlignment="1">
      <alignment horizontal="left"/>
    </xf>
    <xf numFmtId="0" fontId="7" fillId="2" borderId="38" xfId="0" applyFont="1" applyFill="1" applyBorder="1" applyAlignment="1">
      <alignment horizontal="left"/>
    </xf>
    <xf numFmtId="0" fontId="7" fillId="2" borderId="39" xfId="0" applyFont="1" applyFill="1" applyBorder="1" applyAlignment="1">
      <alignment horizontal="left"/>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35" xfId="0" applyFont="1" applyBorder="1" applyAlignment="1">
      <alignment horizontal="center" vertical="center"/>
    </xf>
    <xf numFmtId="0" fontId="12" fillId="2" borderId="15" xfId="0" applyFont="1" applyFill="1" applyBorder="1" applyAlignment="1">
      <alignment vertical="center"/>
    </xf>
    <xf numFmtId="0" fontId="12" fillId="2" borderId="17" xfId="0" applyFont="1" applyFill="1" applyBorder="1" applyAlignment="1">
      <alignment vertical="center"/>
    </xf>
    <xf numFmtId="0" fontId="12" fillId="2" borderId="16" xfId="0" applyFont="1" applyFill="1" applyBorder="1" applyAlignment="1">
      <alignment vertical="center"/>
    </xf>
    <xf numFmtId="0" fontId="8" fillId="0" borderId="15" xfId="0" applyFont="1" applyBorder="1" applyAlignment="1">
      <alignment vertical="center"/>
    </xf>
    <xf numFmtId="0" fontId="8" fillId="0" borderId="17" xfId="0" applyFont="1" applyBorder="1" applyAlignment="1">
      <alignment vertical="center"/>
    </xf>
    <xf numFmtId="0" fontId="8" fillId="0" borderId="35" xfId="0" applyFont="1" applyBorder="1" applyAlignment="1">
      <alignment vertical="center"/>
    </xf>
    <xf numFmtId="0" fontId="2" fillId="0" borderId="21" xfId="0" applyFont="1" applyBorder="1" applyAlignment="1" applyProtection="1">
      <alignment horizontal="left" vertical="top"/>
      <protection locked="0"/>
    </xf>
    <xf numFmtId="0" fontId="2" fillId="0" borderId="26"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4" xfId="0" applyFont="1" applyBorder="1" applyAlignment="1" applyProtection="1">
      <alignment horizontal="left" vertical="top"/>
      <protection locked="0"/>
    </xf>
    <xf numFmtId="0" fontId="7" fillId="0" borderId="15"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2" borderId="15" xfId="0" applyFont="1" applyFill="1" applyBorder="1" applyAlignment="1">
      <alignment vertical="center"/>
    </xf>
    <xf numFmtId="0" fontId="7" fillId="2" borderId="17" xfId="0" applyFont="1" applyFill="1" applyBorder="1" applyAlignment="1">
      <alignment vertical="center"/>
    </xf>
    <xf numFmtId="0" fontId="7" fillId="2" borderId="16" xfId="0" applyFont="1" applyFill="1" applyBorder="1" applyAlignment="1">
      <alignment vertical="center"/>
    </xf>
    <xf numFmtId="0" fontId="3" fillId="0" borderId="12" xfId="0" applyFont="1" applyBorder="1" applyAlignment="1" applyProtection="1">
      <alignment horizontal="left"/>
      <protection locked="0"/>
    </xf>
    <xf numFmtId="0" fontId="3" fillId="0" borderId="13" xfId="0" applyFont="1" applyBorder="1" applyAlignment="1" applyProtection="1">
      <alignment horizontal="left"/>
      <protection locked="0"/>
    </xf>
    <xf numFmtId="0" fontId="3" fillId="0" borderId="19" xfId="0" applyFont="1" applyBorder="1" applyAlignment="1" applyProtection="1">
      <alignment horizontal="left"/>
      <protection locked="0"/>
    </xf>
    <xf numFmtId="0" fontId="3" fillId="0" borderId="15" xfId="0" applyFont="1" applyBorder="1" applyAlignment="1" applyProtection="1">
      <alignment horizontal="left"/>
      <protection locked="0"/>
    </xf>
    <xf numFmtId="0" fontId="3" fillId="0" borderId="17" xfId="0" applyFont="1" applyBorder="1" applyAlignment="1" applyProtection="1">
      <alignment horizontal="left"/>
      <protection locked="0"/>
    </xf>
    <xf numFmtId="0" fontId="3" fillId="0" borderId="16" xfId="0" applyFont="1" applyBorder="1" applyAlignment="1" applyProtection="1">
      <alignment horizontal="left"/>
      <protection locked="0"/>
    </xf>
    <xf numFmtId="0" fontId="9" fillId="3" borderId="20"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9" fillId="3" borderId="20" xfId="0" applyFont="1" applyFill="1" applyBorder="1" applyAlignment="1" applyProtection="1">
      <alignment horizontal="left" wrapText="1"/>
      <protection locked="0"/>
    </xf>
    <xf numFmtId="0" fontId="9" fillId="3" borderId="16" xfId="0" applyFont="1" applyFill="1" applyBorder="1" applyAlignment="1" applyProtection="1">
      <alignment horizontal="left" wrapText="1"/>
      <protection locked="0"/>
    </xf>
    <xf numFmtId="0" fontId="9" fillId="0" borderId="20" xfId="0" applyFont="1" applyBorder="1" applyAlignment="1" applyProtection="1">
      <alignment horizontal="left" wrapText="1"/>
      <protection locked="0"/>
    </xf>
    <xf numFmtId="0" fontId="9" fillId="0" borderId="16" xfId="0" applyFont="1" applyBorder="1" applyAlignment="1" applyProtection="1">
      <alignment horizontal="left" wrapText="1"/>
      <protection locked="0"/>
    </xf>
    <xf numFmtId="0" fontId="9" fillId="0" borderId="20" xfId="0" applyFont="1" applyBorder="1" applyAlignment="1">
      <alignment horizontal="left" wrapText="1"/>
    </xf>
    <xf numFmtId="0" fontId="9" fillId="0" borderId="16" xfId="0" applyFont="1" applyBorder="1" applyAlignment="1">
      <alignment horizontal="left" wrapText="1"/>
    </xf>
    <xf numFmtId="0" fontId="9" fillId="0" borderId="15" xfId="0" applyFont="1" applyBorder="1" applyAlignment="1" applyProtection="1">
      <alignment horizontal="center"/>
      <protection locked="0"/>
    </xf>
    <xf numFmtId="0" fontId="9" fillId="0" borderId="16" xfId="0" applyFont="1" applyBorder="1" applyAlignment="1" applyProtection="1">
      <alignment horizontal="center"/>
      <protection locked="0"/>
    </xf>
    <xf numFmtId="0" fontId="3" fillId="4" borderId="12" xfId="0" applyFont="1" applyFill="1" applyBorder="1" applyAlignment="1">
      <alignment horizontal="center"/>
    </xf>
    <xf numFmtId="0" fontId="3" fillId="4" borderId="13" xfId="0" applyFont="1" applyFill="1" applyBorder="1" applyAlignment="1">
      <alignment horizontal="center"/>
    </xf>
    <xf numFmtId="0" fontId="3" fillId="4" borderId="14" xfId="0" applyFont="1" applyFill="1" applyBorder="1" applyAlignment="1">
      <alignment horizontal="center"/>
    </xf>
    <xf numFmtId="0" fontId="3" fillId="0" borderId="3" xfId="0" applyFont="1" applyBorder="1" applyAlignment="1">
      <alignment wrapText="1"/>
    </xf>
    <xf numFmtId="0" fontId="3" fillId="0" borderId="5" xfId="0" applyFont="1" applyBorder="1" applyAlignment="1">
      <alignment wrapText="1"/>
    </xf>
    <xf numFmtId="0" fontId="6" fillId="0" borderId="3" xfId="0" applyFont="1" applyBorder="1" applyProtection="1">
      <protection locked="0"/>
    </xf>
    <xf numFmtId="0" fontId="6" fillId="0" borderId="5" xfId="0" applyFont="1" applyBorder="1" applyProtection="1">
      <protection locked="0"/>
    </xf>
    <xf numFmtId="0" fontId="6" fillId="0" borderId="15" xfId="0" applyFont="1" applyBorder="1" applyAlignment="1" applyProtection="1">
      <alignment horizontal="left"/>
      <protection locked="0"/>
    </xf>
    <xf numFmtId="0" fontId="6" fillId="0" borderId="17" xfId="0" applyFont="1" applyBorder="1" applyAlignment="1" applyProtection="1">
      <alignment horizontal="left"/>
      <protection locked="0"/>
    </xf>
    <xf numFmtId="0" fontId="6" fillId="0" borderId="16" xfId="0" applyFont="1" applyBorder="1" applyAlignment="1" applyProtection="1">
      <alignment horizontal="left"/>
      <protection locked="0"/>
    </xf>
    <xf numFmtId="0" fontId="3" fillId="4" borderId="1" xfId="0" applyFont="1" applyFill="1" applyBorder="1"/>
    <xf numFmtId="0" fontId="3" fillId="4" borderId="6" xfId="0" applyFont="1" applyFill="1" applyBorder="1"/>
    <xf numFmtId="0" fontId="3" fillId="4" borderId="3" xfId="0" applyFont="1" applyFill="1" applyBorder="1"/>
    <xf numFmtId="0" fontId="3" fillId="4" borderId="5" xfId="0" applyFont="1" applyFill="1" applyBorder="1"/>
    <xf numFmtId="0" fontId="9" fillId="0" borderId="6" xfId="0" applyFont="1" applyBorder="1" applyAlignment="1">
      <alignment wrapText="1"/>
    </xf>
    <xf numFmtId="0" fontId="9" fillId="0" borderId="5" xfId="0" applyFont="1" applyBorder="1" applyAlignment="1">
      <alignment wrapText="1"/>
    </xf>
    <xf numFmtId="0" fontId="9" fillId="0" borderId="5" xfId="0" applyFont="1" applyBorder="1" applyAlignment="1">
      <alignment horizontal="left" wrapText="1"/>
    </xf>
    <xf numFmtId="0" fontId="9" fillId="0" borderId="20" xfId="0" applyFont="1" applyBorder="1" applyAlignment="1">
      <alignment horizontal="left"/>
    </xf>
    <xf numFmtId="0" fontId="9" fillId="0" borderId="16" xfId="0" applyFont="1" applyBorder="1" applyAlignment="1">
      <alignment horizontal="left"/>
    </xf>
    <xf numFmtId="0" fontId="9" fillId="0" borderId="15" xfId="0" applyFont="1" applyBorder="1" applyAlignment="1">
      <alignment horizontal="left" wrapText="1"/>
    </xf>
    <xf numFmtId="0" fontId="9" fillId="0" borderId="15" xfId="0" applyFont="1" applyBorder="1" applyAlignment="1">
      <alignment horizontal="left"/>
    </xf>
    <xf numFmtId="0" fontId="9" fillId="0" borderId="3" xfId="0" applyFont="1" applyBorder="1" applyAlignment="1">
      <alignment horizontal="left" wrapText="1"/>
    </xf>
    <xf numFmtId="0" fontId="9" fillId="0" borderId="20" xfId="0" applyFont="1" applyBorder="1" applyAlignment="1">
      <alignment horizontal="left" vertical="center" wrapText="1"/>
    </xf>
    <xf numFmtId="0" fontId="9" fillId="0" borderId="16" xfId="0" applyFont="1" applyBorder="1" applyAlignment="1">
      <alignment horizontal="left" vertical="center" wrapText="1"/>
    </xf>
    <xf numFmtId="0" fontId="9" fillId="0" borderId="21" xfId="0" applyFont="1" applyBorder="1" applyAlignment="1">
      <alignment horizontal="left" wrapText="1"/>
    </xf>
    <xf numFmtId="0" fontId="9" fillId="0" borderId="22" xfId="0" applyFont="1" applyBorder="1" applyAlignment="1">
      <alignment horizontal="left" wrapText="1"/>
    </xf>
    <xf numFmtId="0" fontId="9" fillId="0" borderId="15" xfId="0" applyFont="1" applyBorder="1" applyAlignment="1" applyProtection="1">
      <alignment horizontal="left"/>
      <protection locked="0"/>
    </xf>
    <xf numFmtId="0" fontId="9" fillId="0" borderId="16" xfId="0" applyFont="1" applyBorder="1" applyAlignment="1" applyProtection="1">
      <alignment horizontal="left"/>
      <protection locked="0"/>
    </xf>
    <xf numFmtId="0" fontId="9" fillId="0" borderId="12" xfId="0" applyFont="1" applyBorder="1" applyAlignment="1">
      <alignment horizontal="left"/>
    </xf>
    <xf numFmtId="0" fontId="9" fillId="0" borderId="19" xfId="0" applyFont="1" applyBorder="1" applyAlignment="1">
      <alignment horizontal="left"/>
    </xf>
    <xf numFmtId="0" fontId="4" fillId="0" borderId="9"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3" fillId="0" borderId="12" xfId="0" applyFont="1" applyBorder="1" applyAlignment="1">
      <alignment horizontal="left"/>
    </xf>
    <xf numFmtId="0" fontId="3" fillId="0" borderId="19" xfId="0" applyFont="1" applyBorder="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14" fontId="4" fillId="0" borderId="6" xfId="0" applyNumberFormat="1" applyFont="1" applyBorder="1" applyAlignment="1" applyProtection="1">
      <alignment horizontal="center"/>
      <protection locked="0"/>
    </xf>
    <xf numFmtId="14" fontId="4" fillId="0" borderId="7"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3" fillId="0" borderId="13" xfId="0" applyFont="1" applyBorder="1" applyAlignment="1">
      <alignment horizontal="left"/>
    </xf>
    <xf numFmtId="0" fontId="3" fillId="0" borderId="17" xfId="0" applyFont="1" applyBorder="1" applyAlignment="1">
      <alignment horizontal="left"/>
    </xf>
    <xf numFmtId="0" fontId="4" fillId="0" borderId="5" xfId="0" applyFont="1" applyBorder="1" applyAlignment="1">
      <alignment horizontal="center"/>
    </xf>
    <xf numFmtId="0" fontId="4" fillId="0" borderId="8" xfId="0" applyFont="1" applyBorder="1" applyAlignment="1">
      <alignment horizontal="center"/>
    </xf>
    <xf numFmtId="0" fontId="0" fillId="0" borderId="29" xfId="0" applyBorder="1" applyAlignment="1">
      <alignment horizontal="center"/>
    </xf>
    <xf numFmtId="0" fontId="0" fillId="0" borderId="2" xfId="0" applyBorder="1" applyAlignment="1">
      <alignment horizontal="center"/>
    </xf>
    <xf numFmtId="0" fontId="0" fillId="0" borderId="30" xfId="0" applyBorder="1" applyAlignment="1">
      <alignment horizontal="center"/>
    </xf>
    <xf numFmtId="0" fontId="0" fillId="0" borderId="33" xfId="0" applyBorder="1" applyAlignment="1">
      <alignment horizontal="center"/>
    </xf>
    <xf numFmtId="0" fontId="0" fillId="0" borderId="23" xfId="0" applyBorder="1" applyAlignment="1">
      <alignment horizontal="center"/>
    </xf>
    <xf numFmtId="0" fontId="0" fillId="0" borderId="29" xfId="0" applyBorder="1" applyAlignment="1">
      <alignment horizontal="center" wrapText="1"/>
    </xf>
    <xf numFmtId="0" fontId="0" fillId="0" borderId="2" xfId="0" applyBorder="1" applyAlignment="1">
      <alignment horizontal="center" wrapText="1"/>
    </xf>
    <xf numFmtId="0" fontId="0" fillId="0" borderId="30" xfId="0" applyBorder="1" applyAlignment="1">
      <alignment horizontal="center" wrapText="1"/>
    </xf>
    <xf numFmtId="0" fontId="2" fillId="0" borderId="33" xfId="0" applyFont="1" applyBorder="1" applyAlignment="1">
      <alignment horizontal="center"/>
    </xf>
    <xf numFmtId="0" fontId="2" fillId="0" borderId="23" xfId="0" applyFont="1" applyBorder="1" applyAlignment="1">
      <alignment horizontal="center"/>
    </xf>
    <xf numFmtId="0" fontId="0" fillId="0" borderId="31" xfId="0" applyBorder="1" applyAlignment="1">
      <alignment horizontal="center" wrapText="1"/>
    </xf>
    <xf numFmtId="0" fontId="0" fillId="0" borderId="0" xfId="0" applyAlignment="1">
      <alignment horizontal="center" wrapText="1"/>
    </xf>
    <xf numFmtId="0" fontId="0" fillId="0" borderId="29" xfId="0" applyBorder="1" applyAlignment="1">
      <alignment horizontal="center" vertical="center" wrapText="1"/>
    </xf>
    <xf numFmtId="0" fontId="0" fillId="0" borderId="2" xfId="0" applyBorder="1" applyAlignment="1">
      <alignment horizontal="center" vertical="center" wrapText="1"/>
    </xf>
    <xf numFmtId="0" fontId="0" fillId="0" borderId="30" xfId="0" applyBorder="1" applyAlignment="1">
      <alignment horizontal="center" vertical="center" wrapText="1"/>
    </xf>
    <xf numFmtId="0" fontId="16" fillId="0" borderId="0" xfId="0" applyFont="1" applyAlignment="1">
      <alignment horizontal="center" vertical="center"/>
    </xf>
    <xf numFmtId="0" fontId="6" fillId="0" borderId="37" xfId="0" applyFont="1" applyBorder="1" applyAlignment="1">
      <alignment horizontal="left"/>
    </xf>
    <xf numFmtId="0" fontId="6" fillId="0" borderId="38" xfId="0" applyFont="1" applyBorder="1" applyAlignment="1">
      <alignment horizontal="left"/>
    </xf>
    <xf numFmtId="0" fontId="6" fillId="0" borderId="39" xfId="0" applyFont="1" applyBorder="1" applyAlignment="1">
      <alignment horizontal="left"/>
    </xf>
    <xf numFmtId="44" fontId="6" fillId="0" borderId="40" xfId="1" applyFont="1" applyBorder="1" applyAlignment="1" applyProtection="1">
      <alignment horizontal="center"/>
      <protection locked="0"/>
    </xf>
    <xf numFmtId="44" fontId="6" fillId="0" borderId="19" xfId="1" applyFont="1" applyBorder="1" applyAlignment="1" applyProtection="1">
      <alignment horizontal="center"/>
      <protection locked="0"/>
    </xf>
    <xf numFmtId="44" fontId="6" fillId="0" borderId="20" xfId="1" applyFont="1" applyBorder="1" applyAlignment="1" applyProtection="1">
      <alignment horizontal="center"/>
      <protection locked="0"/>
    </xf>
    <xf numFmtId="44" fontId="6" fillId="0" borderId="16" xfId="1" applyFont="1" applyBorder="1" applyAlignment="1" applyProtection="1">
      <alignment horizontal="center"/>
      <protection locked="0"/>
    </xf>
    <xf numFmtId="44" fontId="6" fillId="0" borderId="42" xfId="1" applyFont="1" applyBorder="1" applyAlignment="1" applyProtection="1">
      <alignment horizontal="center"/>
      <protection locked="0"/>
    </xf>
    <xf numFmtId="44" fontId="6" fillId="0" borderId="39" xfId="1" applyFont="1" applyBorder="1" applyAlignment="1" applyProtection="1">
      <alignment horizontal="center"/>
      <protection locked="0"/>
    </xf>
    <xf numFmtId="0" fontId="0" fillId="0" borderId="41"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34" xfId="0" applyBorder="1" applyAlignment="1">
      <alignment horizontal="center" vertical="center" wrapText="1"/>
    </xf>
    <xf numFmtId="0" fontId="6" fillId="0" borderId="12" xfId="0" applyFont="1" applyBorder="1" applyAlignment="1">
      <alignment horizontal="left"/>
    </xf>
    <xf numFmtId="0" fontId="6" fillId="0" borderId="13" xfId="0" applyFont="1" applyBorder="1" applyAlignment="1">
      <alignment horizontal="left"/>
    </xf>
    <xf numFmtId="0" fontId="6" fillId="0" borderId="19" xfId="0" applyFont="1" applyBorder="1" applyAlignment="1">
      <alignment horizontal="left"/>
    </xf>
    <xf numFmtId="0" fontId="6" fillId="0" borderId="15" xfId="0" applyFont="1" applyBorder="1" applyAlignment="1">
      <alignment horizontal="left"/>
    </xf>
    <xf numFmtId="0" fontId="6" fillId="0" borderId="17" xfId="0" applyFont="1" applyBorder="1" applyAlignment="1">
      <alignment horizontal="left"/>
    </xf>
    <xf numFmtId="0" fontId="6" fillId="0" borderId="16" xfId="0" applyFont="1" applyBorder="1" applyAlignment="1">
      <alignment horizontal="left"/>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1" xfId="0" applyBorder="1" applyAlignment="1">
      <alignment horizontal="center" wrapText="1"/>
    </xf>
    <xf numFmtId="0" fontId="9" fillId="0" borderId="3" xfId="0" applyFont="1" applyBorder="1" applyAlignment="1">
      <alignment horizontal="left"/>
    </xf>
    <xf numFmtId="0" fontId="9" fillId="0" borderId="5" xfId="0" applyFont="1" applyBorder="1" applyAlignment="1">
      <alignment horizontal="left"/>
    </xf>
    <xf numFmtId="0" fontId="9" fillId="0" borderId="4" xfId="0" applyFont="1" applyBorder="1" applyAlignment="1">
      <alignment horizontal="left" wrapText="1"/>
    </xf>
    <xf numFmtId="0" fontId="9" fillId="0" borderId="9" xfId="0" applyFont="1" applyBorder="1" applyAlignment="1">
      <alignment horizontal="left" wrapText="1"/>
    </xf>
    <xf numFmtId="0" fontId="15" fillId="0" borderId="2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4" xfId="0" applyFont="1" applyBorder="1" applyAlignment="1">
      <alignment horizontal="center" vertical="center" wrapText="1"/>
    </xf>
    <xf numFmtId="0" fontId="9" fillId="0" borderId="42" xfId="0" applyFont="1" applyBorder="1" applyAlignment="1">
      <alignment horizontal="left" vertical="center" wrapText="1"/>
    </xf>
    <xf numFmtId="0" fontId="9" fillId="0" borderId="39" xfId="0" applyFont="1" applyBorder="1" applyAlignment="1">
      <alignment horizontal="left" vertical="center" wrapText="1"/>
    </xf>
    <xf numFmtId="0" fontId="15" fillId="0" borderId="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9" fillId="0" borderId="28" xfId="0" applyFont="1" applyBorder="1" applyAlignment="1">
      <alignment wrapText="1"/>
    </xf>
    <xf numFmtId="0" fontId="0" fillId="0" borderId="0" xfId="0" applyAlignment="1">
      <alignment horizontal="center"/>
    </xf>
    <xf numFmtId="0" fontId="0" fillId="2" borderId="5" xfId="0" applyFill="1" applyBorder="1" applyAlignment="1">
      <alignment horizontal="left"/>
    </xf>
    <xf numFmtId="0" fontId="0" fillId="0" borderId="43" xfId="0" applyBorder="1" applyAlignment="1">
      <alignment horizontal="center"/>
    </xf>
    <xf numFmtId="0" fontId="0" fillId="2" borderId="0" xfId="0" applyFill="1" applyAlignment="1">
      <alignment horizontal="left"/>
    </xf>
    <xf numFmtId="0" fontId="22" fillId="2" borderId="5" xfId="0" applyFont="1" applyFill="1" applyBorder="1" applyAlignment="1">
      <alignment horizontal="center"/>
    </xf>
    <xf numFmtId="0" fontId="2" fillId="0" borderId="0" xfId="0" applyFont="1" applyAlignment="1" applyProtection="1">
      <alignment horizontal="center"/>
      <protection locked="0"/>
    </xf>
    <xf numFmtId="0" fontId="23" fillId="0" borderId="0" xfId="0" applyFont="1" applyAlignment="1">
      <alignment horizontal="center" wrapText="1"/>
    </xf>
    <xf numFmtId="0" fontId="22" fillId="0" borderId="0" xfId="0" applyFont="1" applyAlignment="1">
      <alignment horizontal="center"/>
    </xf>
  </cellXfs>
  <cellStyles count="14">
    <cellStyle name="Comma 2" xfId="2" xr:uid="{FFCFB1DE-6BEE-492D-B0E9-682539CADF20}"/>
    <cellStyle name="Comma 3" xfId="3" xr:uid="{DFFA6E66-034A-4866-8354-F4A6C5DD545D}"/>
    <cellStyle name="Currency" xfId="1" builtinId="4"/>
    <cellStyle name="Currency 2" xfId="4" xr:uid="{5C457B83-C217-4723-9FC4-5A2AF554B63D}"/>
    <cellStyle name="Currency 3" xfId="5" xr:uid="{D942C16D-DABF-4555-966D-E58073904E22}"/>
    <cellStyle name="Currency 4" xfId="6" xr:uid="{C0BD439E-7549-4759-ABC2-61249DE023AE}"/>
    <cellStyle name="Normal" xfId="0" builtinId="0"/>
    <cellStyle name="Normal 2" xfId="7" xr:uid="{528CB0EE-5491-4BE9-8821-8EE5FAE3EA15}"/>
    <cellStyle name="Normal 2 2" xfId="8" xr:uid="{FF9F9CC6-0148-4FD3-A43E-9C52C81D0D37}"/>
    <cellStyle name="Normal 3" xfId="9" xr:uid="{252C4483-28F1-4FEE-ABC9-804D69888BA2}"/>
    <cellStyle name="Normal 4" xfId="10" xr:uid="{625899E5-F850-4666-B14B-103AC8EF704C}"/>
    <cellStyle name="Normal_97FLEET" xfId="11" xr:uid="{0AFD11CA-90D8-4979-BF90-58447378EA8F}"/>
    <cellStyle name="Percent 2" xfId="12" xr:uid="{2D570905-3D91-4CEA-BC03-83D040ECBE19}"/>
    <cellStyle name="Percent 3" xfId="13" xr:uid="{9675C85D-F696-4E18-BF23-FB073ED44B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8F8A4-1F85-4DAD-8F07-FCB09E774CA6}">
  <dimension ref="B5:L28"/>
  <sheetViews>
    <sheetView tabSelected="1" workbookViewId="0">
      <selection activeCell="T19" sqref="T19"/>
    </sheetView>
  </sheetViews>
  <sheetFormatPr defaultRowHeight="15" x14ac:dyDescent="0.25"/>
  <sheetData>
    <row r="5" spans="2:12" ht="26.25" x14ac:dyDescent="0.4">
      <c r="B5" s="156" t="s">
        <v>323</v>
      </c>
      <c r="C5" s="156"/>
      <c r="D5" s="156"/>
      <c r="E5" s="156"/>
      <c r="F5" s="156"/>
      <c r="G5" s="156"/>
      <c r="H5" s="156"/>
      <c r="I5" s="156"/>
      <c r="J5" s="156"/>
      <c r="K5" s="156"/>
      <c r="L5" s="156"/>
    </row>
    <row r="6" spans="2:12" ht="26.25" x14ac:dyDescent="0.4">
      <c r="B6" s="57"/>
      <c r="C6" s="57"/>
      <c r="D6" s="57"/>
      <c r="E6" s="57"/>
      <c r="F6" s="57"/>
      <c r="G6" s="57"/>
      <c r="H6" s="57"/>
      <c r="I6" s="57"/>
      <c r="J6" s="57"/>
      <c r="K6" s="57"/>
      <c r="L6" s="57"/>
    </row>
    <row r="7" spans="2:12" ht="15" customHeight="1" x14ac:dyDescent="0.25">
      <c r="B7" s="155" t="s">
        <v>325</v>
      </c>
      <c r="C7" s="155"/>
      <c r="D7" s="155"/>
      <c r="E7" s="155"/>
      <c r="F7" s="155"/>
      <c r="G7" s="155"/>
      <c r="H7" s="155"/>
      <c r="I7" s="155"/>
      <c r="J7" s="155"/>
      <c r="K7" s="155"/>
      <c r="L7" s="155"/>
    </row>
    <row r="8" spans="2:12" ht="15" customHeight="1" x14ac:dyDescent="0.25">
      <c r="B8" s="155"/>
      <c r="C8" s="155"/>
      <c r="D8" s="155"/>
      <c r="E8" s="155"/>
      <c r="F8" s="155"/>
      <c r="G8" s="155"/>
      <c r="H8" s="155"/>
      <c r="I8" s="155"/>
      <c r="J8" s="155"/>
      <c r="K8" s="155"/>
      <c r="L8" s="155"/>
    </row>
    <row r="9" spans="2:12" ht="15" customHeight="1" x14ac:dyDescent="0.25">
      <c r="B9" s="155"/>
      <c r="C9" s="155"/>
      <c r="D9" s="155"/>
      <c r="E9" s="155"/>
      <c r="F9" s="155"/>
      <c r="G9" s="155"/>
      <c r="H9" s="155"/>
      <c r="I9" s="155"/>
      <c r="J9" s="155"/>
      <c r="K9" s="155"/>
      <c r="L9" s="155"/>
    </row>
    <row r="10" spans="2:12" ht="15" customHeight="1" x14ac:dyDescent="0.25">
      <c r="B10" s="59"/>
      <c r="C10" s="59"/>
      <c r="D10" s="59"/>
      <c r="E10" s="59"/>
      <c r="F10" s="59"/>
      <c r="G10" s="59"/>
      <c r="H10" s="59"/>
      <c r="I10" s="59"/>
      <c r="J10" s="59"/>
      <c r="K10" s="59"/>
      <c r="L10" s="59"/>
    </row>
    <row r="11" spans="2:12" ht="15" customHeight="1" x14ac:dyDescent="0.25">
      <c r="B11" s="155" t="s">
        <v>326</v>
      </c>
      <c r="C11" s="155"/>
      <c r="D11" s="155"/>
      <c r="E11" s="155"/>
      <c r="F11" s="155"/>
      <c r="G11" s="155"/>
      <c r="H11" s="155"/>
      <c r="I11" s="155"/>
      <c r="J11" s="155"/>
      <c r="K11" s="155"/>
      <c r="L11" s="155"/>
    </row>
    <row r="12" spans="2:12" ht="15" customHeight="1" x14ac:dyDescent="0.25">
      <c r="B12" s="155"/>
      <c r="C12" s="155"/>
      <c r="D12" s="155"/>
      <c r="E12" s="155"/>
      <c r="F12" s="155"/>
      <c r="G12" s="155"/>
      <c r="H12" s="155"/>
      <c r="I12" s="155"/>
      <c r="J12" s="155"/>
      <c r="K12" s="155"/>
      <c r="L12" s="155"/>
    </row>
    <row r="13" spans="2:12" ht="15" customHeight="1" x14ac:dyDescent="0.25">
      <c r="B13" s="155"/>
      <c r="C13" s="155"/>
      <c r="D13" s="155"/>
      <c r="E13" s="155"/>
      <c r="F13" s="155"/>
      <c r="G13" s="155"/>
      <c r="H13" s="155"/>
      <c r="I13" s="155"/>
      <c r="J13" s="155"/>
      <c r="K13" s="155"/>
      <c r="L13" s="155"/>
    </row>
    <row r="14" spans="2:12" ht="15" customHeight="1" x14ac:dyDescent="0.25">
      <c r="B14" s="155"/>
      <c r="C14" s="155"/>
      <c r="D14" s="155"/>
      <c r="E14" s="155"/>
      <c r="F14" s="155"/>
      <c r="G14" s="155"/>
      <c r="H14" s="155"/>
      <c r="I14" s="155"/>
      <c r="J14" s="155"/>
      <c r="K14" s="155"/>
      <c r="L14" s="155"/>
    </row>
    <row r="15" spans="2:12" ht="15" customHeight="1" x14ac:dyDescent="0.25">
      <c r="B15" s="59"/>
      <c r="C15" s="59"/>
      <c r="D15" s="59"/>
      <c r="E15" s="59"/>
      <c r="F15" s="59"/>
      <c r="G15" s="59"/>
      <c r="H15" s="59"/>
      <c r="I15" s="59"/>
      <c r="J15" s="59"/>
      <c r="K15" s="59"/>
      <c r="L15" s="59"/>
    </row>
    <row r="16" spans="2:12" ht="15" customHeight="1" x14ac:dyDescent="0.25">
      <c r="B16" s="155" t="s">
        <v>327</v>
      </c>
      <c r="C16" s="155"/>
      <c r="D16" s="155"/>
      <c r="E16" s="155"/>
      <c r="F16" s="155"/>
      <c r="G16" s="155"/>
      <c r="H16" s="155"/>
      <c r="I16" s="155"/>
      <c r="J16" s="155"/>
      <c r="K16" s="155"/>
      <c r="L16" s="155"/>
    </row>
    <row r="17" spans="2:12" ht="15" customHeight="1" x14ac:dyDescent="0.25">
      <c r="B17" s="155"/>
      <c r="C17" s="155"/>
      <c r="D17" s="155"/>
      <c r="E17" s="155"/>
      <c r="F17" s="155"/>
      <c r="G17" s="155"/>
      <c r="H17" s="155"/>
      <c r="I17" s="155"/>
      <c r="J17" s="155"/>
      <c r="K17" s="155"/>
      <c r="L17" s="155"/>
    </row>
    <row r="18" spans="2:12" ht="15" customHeight="1" x14ac:dyDescent="0.25">
      <c r="B18" s="155"/>
      <c r="C18" s="155"/>
      <c r="D18" s="155"/>
      <c r="E18" s="155"/>
      <c r="F18" s="155"/>
      <c r="G18" s="155"/>
      <c r="H18" s="155"/>
      <c r="I18" s="155"/>
      <c r="J18" s="155"/>
      <c r="K18" s="155"/>
      <c r="L18" s="155"/>
    </row>
    <row r="19" spans="2:12" ht="15" customHeight="1" x14ac:dyDescent="0.25">
      <c r="B19" s="58"/>
      <c r="C19" s="58"/>
      <c r="D19" s="58"/>
      <c r="E19" s="58"/>
      <c r="F19" s="58"/>
      <c r="G19" s="58"/>
      <c r="H19" s="58"/>
      <c r="I19" s="58"/>
      <c r="J19" s="58"/>
      <c r="K19" s="58"/>
      <c r="L19" s="58"/>
    </row>
    <row r="20" spans="2:12" ht="15" customHeight="1" x14ac:dyDescent="0.25">
      <c r="B20" s="155" t="s">
        <v>324</v>
      </c>
      <c r="C20" s="155"/>
      <c r="D20" s="155"/>
      <c r="E20" s="155"/>
      <c r="F20" s="155"/>
      <c r="G20" s="155"/>
      <c r="H20" s="155"/>
      <c r="I20" s="155"/>
      <c r="J20" s="155"/>
      <c r="K20" s="155"/>
      <c r="L20" s="155"/>
    </row>
    <row r="21" spans="2:12" ht="15" customHeight="1" x14ac:dyDescent="0.25">
      <c r="B21" s="155"/>
      <c r="C21" s="155"/>
      <c r="D21" s="155"/>
      <c r="E21" s="155"/>
      <c r="F21" s="155"/>
      <c r="G21" s="155"/>
      <c r="H21" s="155"/>
      <c r="I21" s="155"/>
      <c r="J21" s="155"/>
      <c r="K21" s="155"/>
      <c r="L21" s="155"/>
    </row>
    <row r="22" spans="2:12" ht="15" customHeight="1" x14ac:dyDescent="0.25">
      <c r="B22" s="155"/>
      <c r="C22" s="155"/>
      <c r="D22" s="155"/>
      <c r="E22" s="155"/>
      <c r="F22" s="155"/>
      <c r="G22" s="155"/>
      <c r="H22" s="155"/>
      <c r="I22" s="155"/>
      <c r="J22" s="155"/>
      <c r="K22" s="155"/>
      <c r="L22" s="155"/>
    </row>
    <row r="23" spans="2:12" ht="15" customHeight="1" x14ac:dyDescent="0.25">
      <c r="B23" s="58"/>
      <c r="C23" s="58"/>
      <c r="D23" s="58"/>
      <c r="E23" s="58"/>
      <c r="F23" s="58"/>
      <c r="G23" s="58"/>
      <c r="H23" s="58"/>
      <c r="I23" s="58"/>
      <c r="J23" s="58"/>
      <c r="K23" s="58"/>
      <c r="L23" s="58"/>
    </row>
    <row r="24" spans="2:12" ht="15" customHeight="1" x14ac:dyDescent="0.25">
      <c r="B24" s="155" t="s">
        <v>328</v>
      </c>
      <c r="C24" s="155"/>
      <c r="D24" s="155"/>
      <c r="E24" s="155"/>
      <c r="F24" s="155"/>
      <c r="G24" s="155"/>
      <c r="H24" s="155"/>
      <c r="I24" s="155"/>
      <c r="J24" s="155"/>
      <c r="K24" s="155"/>
      <c r="L24" s="155"/>
    </row>
    <row r="25" spans="2:12" ht="15" customHeight="1" x14ac:dyDescent="0.25">
      <c r="B25" s="155"/>
      <c r="C25" s="155"/>
      <c r="D25" s="155"/>
      <c r="E25" s="155"/>
      <c r="F25" s="155"/>
      <c r="G25" s="155"/>
      <c r="H25" s="155"/>
      <c r="I25" s="155"/>
      <c r="J25" s="155"/>
      <c r="K25" s="155"/>
      <c r="L25" s="155"/>
    </row>
    <row r="26" spans="2:12" ht="15" customHeight="1" x14ac:dyDescent="0.25">
      <c r="B26" s="155"/>
      <c r="C26" s="155"/>
      <c r="D26" s="155"/>
      <c r="E26" s="155"/>
      <c r="F26" s="155"/>
      <c r="G26" s="155"/>
      <c r="H26" s="155"/>
      <c r="I26" s="155"/>
      <c r="J26" s="155"/>
      <c r="K26" s="155"/>
      <c r="L26" s="155"/>
    </row>
    <row r="27" spans="2:12" ht="15" customHeight="1" x14ac:dyDescent="0.25">
      <c r="B27" s="155"/>
      <c r="C27" s="155"/>
      <c r="D27" s="155"/>
      <c r="E27" s="155"/>
      <c r="F27" s="155"/>
      <c r="G27" s="155"/>
      <c r="H27" s="155"/>
      <c r="I27" s="155"/>
      <c r="J27" s="155"/>
      <c r="K27" s="155"/>
      <c r="L27" s="155"/>
    </row>
    <row r="28" spans="2:12" ht="15" customHeight="1" x14ac:dyDescent="0.25">
      <c r="B28" s="58"/>
      <c r="C28" s="58"/>
      <c r="D28" s="58"/>
      <c r="E28" s="58"/>
      <c r="F28" s="58"/>
      <c r="G28" s="58"/>
      <c r="H28" s="58"/>
      <c r="I28" s="58"/>
      <c r="J28" s="58"/>
      <c r="K28" s="58"/>
      <c r="L28" s="58"/>
    </row>
  </sheetData>
  <mergeCells count="6">
    <mergeCell ref="B20:L22"/>
    <mergeCell ref="B24:L27"/>
    <mergeCell ref="B16:L18"/>
    <mergeCell ref="B5:L5"/>
    <mergeCell ref="B7:L9"/>
    <mergeCell ref="B11:L1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2EE19-ABDD-49FF-A5FA-A84A7724BEBD}">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'8'!N40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ktcCYTbrkK1bF2t5oDCUWamt9icAdPeJOMYeFxrZZglbnTxJcsu9s2fgpcFECCRQVDTcx7sSXo/ihljv7csuhQ==" saltValue="y5sxHPcVVWTYOUu6LlPORg=="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59F90-3607-4CC2-AF3A-3C677903F482}">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'9'!N40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5w3+W3hcWYz/Bkf7lw0nPageoAIal/rGWIoGd7npDGEVdL1EY3UEyOKST8RRUYKSYaChabZ58QNDbNge21zSVg==" saltValue="mUPNf4qOfhsZkLYyHv/HV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307BF-7391-4DC7-BC35-164A991F6793}">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'10'!N40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Z3GfHO8DDrfZDX9byMqrjdl38+Uo8Gh2Q1EAh5Ssw3+SH3zDkB6K+ybqLkeQmQ/lVUskyRA+WTEo0ihkEhyXjw==" saltValue="xd/hd/v+EIBp+ZEudciqHg=="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13FBD-B314-437B-AB7D-A81B450C8753}">
  <sheetPr>
    <pageSetUpPr fitToPage="1"/>
  </sheetPr>
  <dimension ref="A1:N43"/>
  <sheetViews>
    <sheetView topLeftCell="A15" workbookViewId="0">
      <selection activeCell="N36" sqref="N36"/>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'11'!N40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wNNJNJNsE6hk8EG2cLuMxcmOOGSv4j2dsSLZHtBtauMbx6A++O9vKh8jKYJ7GooupD0/8rGOyuchghMaJ1Z4kA==" saltValue="PLFNSPxGu92jRyra/B9RWw=="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E76E-B7EC-4ACB-9317-9AAAC61FA9D5}">
  <sheetPr>
    <pageSetUpPr fitToPage="1"/>
  </sheetPr>
  <dimension ref="A1:N43"/>
  <sheetViews>
    <sheetView topLeftCell="A15" workbookViewId="0">
      <selection activeCell="N36" sqref="N36"/>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'12'!N40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jKz2KjDK76ro2SelMv/1KnldQDm2pcaNyqV5FED6xp3ayHiEMowYUBes9cvRQJ9yhITGtAsfGaYVj63zdtG3Cw==" saltValue="AGFKiDl7HlcOEeN6GHJxBA=="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FB0B2-58D3-44D3-A87D-BB3411EF7B4F}">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'13'!N40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owJfyB5wDBEy+Orwq1VQ1vLJZbLlr1xzkarJPA5VIjkOxxtjmc0/n+Dvm7paf1vvjFfL5al0FGdOvhzhfLp4GA==" saltValue="gzKAdDXSiqhhaolqGBqkb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277E-BD30-4010-9159-A04D1E569CB4}">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'14'!N40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VTffLGxnY1PnzsZRAvVqGBv7tumKf7dj4USOx+nRu2ospJRMfmggXwTbqokox5SPVJsklPZ87P5sPbD6+nDB3g==" saltValue="DVmVJsfufSQe7fEAXCsIu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D2C9-02A4-4403-955B-FD10E995758D}">
  <sheetPr>
    <pageSetUpPr fitToPage="1"/>
  </sheetPr>
  <dimension ref="A1:N43"/>
  <sheetViews>
    <sheetView topLeftCell="A15" workbookViewId="0">
      <selection activeCell="N36" sqref="N36"/>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'15'!N40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tEaoNBpmCUt98gi6CUtPUCrStYmZDgPx9S43Ve/sAnvr1Pm9xeR0ItAjMYLByodDfY29ifRtbJDZwEMGbxjovg==" saltValue="9BLNrqUPNVhqHzOsiVTzaA=="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53703-CC5A-407C-8A0A-35D30132135E}">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'16'!N40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OQmFShA1D/9I4qDj8r3qoJYHy3tf2DfoqnmygqFBuJbdqyiwb2WF9+DICTZ19/sf5V1BzD7rPOmUc/IAB2wnUQ==" saltValue="uH4S+b1F4HRGDuS2YoQawA=="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9CB0B-3874-4B0F-83D3-0E444EF1D2BE}">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'17'!N40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E7m/cGBxgj0q5nOckltsk0DNU9PKjl3v7lhUDdq5qqUJ2QBd276pOr9HriJ8sa/U88COsQaPprnF0ybx+tqf0g==" saltValue="1rVu+5Vp4M49hLPjFiBvcw=="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B96C2-8C59-4E8C-9339-6452A004191E}">
  <sheetPr>
    <pageSetUpPr fitToPage="1"/>
  </sheetPr>
  <dimension ref="A1:N43"/>
  <sheetViews>
    <sheetView workbookViewId="0">
      <selection activeCell="U15" sqref="U15"/>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38"/>
      <c r="D2" s="238"/>
      <c r="E2" s="238"/>
      <c r="F2" s="239"/>
      <c r="G2" s="4"/>
      <c r="H2" s="234" t="s">
        <v>303</v>
      </c>
      <c r="I2" s="235"/>
      <c r="J2" s="6"/>
      <c r="K2" s="6"/>
      <c r="L2" s="7" t="s">
        <v>1</v>
      </c>
      <c r="M2" s="8">
        <f>ROUNDUP(('Cost Calculations'!S12),-3)</f>
        <v>8000</v>
      </c>
      <c r="N2" s="13">
        <f t="shared" si="0"/>
        <v>0</v>
      </c>
    </row>
    <row r="3" spans="1:14" x14ac:dyDescent="0.25">
      <c r="A3" s="3" t="s">
        <v>3</v>
      </c>
      <c r="B3" s="15"/>
      <c r="C3" s="238"/>
      <c r="D3" s="238"/>
      <c r="E3" s="238"/>
      <c r="F3" s="239"/>
      <c r="G3" s="4"/>
      <c r="H3" s="234" t="s">
        <v>108</v>
      </c>
      <c r="I3" s="235"/>
      <c r="J3" s="6"/>
      <c r="K3" s="6"/>
      <c r="L3" s="7" t="s">
        <v>1</v>
      </c>
      <c r="M3" s="8">
        <f>ROUNDUP(('Cost Calculations'!O47),-3)</f>
        <v>20000</v>
      </c>
      <c r="N3" s="13">
        <f t="shared" si="0"/>
        <v>0</v>
      </c>
    </row>
    <row r="4" spans="1:14" x14ac:dyDescent="0.25">
      <c r="A4" s="3" t="s">
        <v>4</v>
      </c>
      <c r="B4" s="15"/>
      <c r="C4" s="238"/>
      <c r="D4" s="238"/>
      <c r="E4" s="238"/>
      <c r="F4" s="239"/>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184" t="s">
        <v>37</v>
      </c>
      <c r="I27" s="185"/>
      <c r="J27" s="186"/>
      <c r="K27" s="9"/>
      <c r="L27" s="9" t="s">
        <v>38</v>
      </c>
      <c r="M27" s="42">
        <v>5</v>
      </c>
      <c r="N27" s="12">
        <f>M27*K27</f>
        <v>0</v>
      </c>
    </row>
    <row r="28" spans="1:14" x14ac:dyDescent="0.25">
      <c r="A28" s="205" t="s">
        <v>140</v>
      </c>
      <c r="B28" s="206"/>
      <c r="C28" s="206"/>
      <c r="D28" s="20"/>
      <c r="E28" s="21">
        <v>500</v>
      </c>
      <c r="F28" s="35">
        <f t="shared" ref="F28:F29" si="3">SUM(D28*E28)</f>
        <v>0</v>
      </c>
      <c r="H28" s="187" t="s">
        <v>40</v>
      </c>
      <c r="I28" s="188"/>
      <c r="J28" s="189"/>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ref="F30:F31" si="4">SUM(D30*E30)</f>
        <v>0</v>
      </c>
    </row>
    <row r="31" spans="1:14" x14ac:dyDescent="0.25">
      <c r="A31" s="205"/>
      <c r="B31" s="206"/>
      <c r="C31" s="206"/>
      <c r="D31" s="20"/>
      <c r="E31" s="21">
        <v>0</v>
      </c>
      <c r="F31" s="35">
        <f t="shared" si="4"/>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5">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5"/>
        <v>0</v>
      </c>
      <c r="H35" s="178" t="s">
        <v>51</v>
      </c>
      <c r="I35" s="179"/>
      <c r="J35" s="179"/>
      <c r="K35" s="179"/>
      <c r="L35" s="179"/>
      <c r="M35" s="180"/>
      <c r="N35" s="52">
        <f>SUM(N32:N34)</f>
        <v>0</v>
      </c>
    </row>
    <row r="36" spans="1:14" x14ac:dyDescent="0.25">
      <c r="A36" s="207" t="s">
        <v>136</v>
      </c>
      <c r="B36" s="208"/>
      <c r="C36" s="209"/>
      <c r="D36" s="20"/>
      <c r="E36" s="21">
        <v>4600</v>
      </c>
      <c r="F36" s="35">
        <f t="shared" si="5"/>
        <v>0</v>
      </c>
      <c r="H36" s="181" t="s">
        <v>144</v>
      </c>
      <c r="I36" s="182"/>
      <c r="J36" s="182"/>
      <c r="K36" s="182"/>
      <c r="L36" s="182"/>
      <c r="M36" s="183"/>
      <c r="N36" s="61">
        <v>0</v>
      </c>
    </row>
    <row r="37" spans="1:14" x14ac:dyDescent="0.25">
      <c r="A37" s="207" t="s">
        <v>137</v>
      </c>
      <c r="B37" s="208"/>
      <c r="C37" s="209"/>
      <c r="D37" s="20"/>
      <c r="E37" s="21">
        <v>2900</v>
      </c>
      <c r="F37" s="35">
        <f t="shared" si="5"/>
        <v>0</v>
      </c>
      <c r="H37" s="160"/>
      <c r="I37" s="161"/>
      <c r="J37" s="161"/>
      <c r="K37" s="161"/>
      <c r="L37" s="161"/>
      <c r="M37" s="161"/>
      <c r="N37" s="162"/>
    </row>
    <row r="38" spans="1:14" x14ac:dyDescent="0.25">
      <c r="A38" s="207" t="s">
        <v>138</v>
      </c>
      <c r="B38" s="208"/>
      <c r="C38" s="209"/>
      <c r="D38" s="20"/>
      <c r="E38" s="21">
        <v>2100</v>
      </c>
      <c r="F38" s="35">
        <f t="shared" si="5"/>
        <v>0</v>
      </c>
      <c r="H38" s="181" t="s">
        <v>52</v>
      </c>
      <c r="I38" s="182"/>
      <c r="J38" s="182"/>
      <c r="K38" s="182"/>
      <c r="L38" s="182"/>
      <c r="M38" s="183"/>
      <c r="N38" s="61">
        <v>0</v>
      </c>
    </row>
    <row r="39" spans="1:14" x14ac:dyDescent="0.25">
      <c r="A39" s="207" t="s">
        <v>145</v>
      </c>
      <c r="B39" s="208"/>
      <c r="C39" s="209"/>
      <c r="D39" s="20"/>
      <c r="E39" s="21">
        <v>3800</v>
      </c>
      <c r="F39" s="35">
        <f t="shared" si="5"/>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6">SUM(D41*E41)</f>
        <v>0</v>
      </c>
      <c r="H41" s="169" t="s">
        <v>141</v>
      </c>
      <c r="I41" s="170"/>
      <c r="J41" s="170"/>
      <c r="K41" s="170"/>
      <c r="L41" s="170"/>
      <c r="M41" s="170"/>
      <c r="N41" s="171"/>
    </row>
    <row r="42" spans="1:14" x14ac:dyDescent="0.25">
      <c r="A42" s="205"/>
      <c r="B42" s="206"/>
      <c r="C42" s="206"/>
      <c r="D42" s="20"/>
      <c r="E42" s="21">
        <v>0</v>
      </c>
      <c r="F42" s="35">
        <f t="shared" si="6"/>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rmvY6pTiQnQ8kvVu7BW2/nS2zro6Zk7kRQ7WBPDzYvQXcASYTCNNBWAT9VwPCGIS78e/og3GTOiWJhbDzUA/pA==" saltValue="aPDyUtdKa+zEFgpm3xdTiA==" spinCount="100000" sheet="1" objects="1" scenarios="1"/>
  <mergeCells count="76">
    <mergeCell ref="C5:F5"/>
    <mergeCell ref="H1:I1"/>
    <mergeCell ref="H2:I2"/>
    <mergeCell ref="H3:I3"/>
    <mergeCell ref="H4:I4"/>
    <mergeCell ref="C1:F1"/>
    <mergeCell ref="C2:F2"/>
    <mergeCell ref="C3:F3"/>
    <mergeCell ref="C4:F4"/>
    <mergeCell ref="A7:B7"/>
    <mergeCell ref="A8:B8"/>
    <mergeCell ref="A9:B9"/>
    <mergeCell ref="A10:B10"/>
    <mergeCell ref="A11:B11"/>
    <mergeCell ref="I21:J21"/>
    <mergeCell ref="A22:B22"/>
    <mergeCell ref="A23:B23"/>
    <mergeCell ref="A12:B12"/>
    <mergeCell ref="A13:B13"/>
    <mergeCell ref="A14:B14"/>
    <mergeCell ref="A15:B15"/>
    <mergeCell ref="A16:B16"/>
    <mergeCell ref="A17:B17"/>
    <mergeCell ref="A37:C37"/>
    <mergeCell ref="A38:C38"/>
    <mergeCell ref="I10:J10"/>
    <mergeCell ref="I11:J11"/>
    <mergeCell ref="I17:J17"/>
    <mergeCell ref="I12:J12"/>
    <mergeCell ref="I13:J13"/>
    <mergeCell ref="I14:J14"/>
    <mergeCell ref="I15:J15"/>
    <mergeCell ref="I16:J16"/>
    <mergeCell ref="I18:J18"/>
    <mergeCell ref="A18:B18"/>
    <mergeCell ref="A19:B19"/>
    <mergeCell ref="A20:B20"/>
    <mergeCell ref="A21:B21"/>
    <mergeCell ref="I19:J19"/>
    <mergeCell ref="A29:C29"/>
    <mergeCell ref="A30:C30"/>
    <mergeCell ref="A31:C31"/>
    <mergeCell ref="A32:C32"/>
    <mergeCell ref="A36:C36"/>
    <mergeCell ref="A24:B24"/>
    <mergeCell ref="A43:E43"/>
    <mergeCell ref="A25:E25"/>
    <mergeCell ref="H25:M25"/>
    <mergeCell ref="H29:M29"/>
    <mergeCell ref="H31:N31"/>
    <mergeCell ref="H38:M38"/>
    <mergeCell ref="A33:C33"/>
    <mergeCell ref="A34:C34"/>
    <mergeCell ref="A35:C35"/>
    <mergeCell ref="A40:C40"/>
    <mergeCell ref="A41:C41"/>
    <mergeCell ref="A42:C42"/>
    <mergeCell ref="A39:C39"/>
    <mergeCell ref="A27:C27"/>
    <mergeCell ref="A28:C28"/>
    <mergeCell ref="H8:M8"/>
    <mergeCell ref="H37:N37"/>
    <mergeCell ref="H40:M40"/>
    <mergeCell ref="H39:N39"/>
    <mergeCell ref="H41:N43"/>
    <mergeCell ref="H32:M32"/>
    <mergeCell ref="H33:M33"/>
    <mergeCell ref="H34:M34"/>
    <mergeCell ref="H35:M35"/>
    <mergeCell ref="H36:M36"/>
    <mergeCell ref="H27:J27"/>
    <mergeCell ref="H28:J28"/>
    <mergeCell ref="I22:J22"/>
    <mergeCell ref="I23:J23"/>
    <mergeCell ref="I24:J24"/>
    <mergeCell ref="I20:J20"/>
  </mergeCells>
  <pageMargins left="0.7" right="0.7" top="0.75" bottom="0.75" header="0.3" footer="0.3"/>
  <pageSetup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E2EAB-DC86-4D73-9E96-7C2E81E25F83}">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'18'!N40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FC3wcZZ6drZ6Q5vYYv+D3ULoEGe+y0OaurELhHFY3srN7y7/JC9VDyl+AuIomYMAMz9OERWFZa3jOAiYdyU7Mg==" saltValue="jxXbh2wkmreUwLMLFvetmg=="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0B8C-A6F1-424A-BC40-24D2D530F4BD}">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'19'!N40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ZZAWHIkfsHP4HvQPlO3FjT2X7yJsLoJ6NBKiqkF1c+SbUztydVXUXud/XruVS+qjfRgjc2sCNCwmqNMr1JTuUQ==" saltValue="KB7nKSnExopwDJmxM0a7ZA=="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7EDE3-6C63-449E-84CE-5B0D87C923D7}">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'20'!N40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51nWIJ8gkoDGTkwWNrlfwDQQmA6YxaK0nVae97kNz1mTOjh9gMwen8owXYqSsnDJb49hJrRfjhcwRO1iYAQ4HA==" saltValue="FrJPv8fNVNqS6qH4QE7uKw=="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4F0D-F1C5-42D1-B4A7-A0903B8A96BB}">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'21'!N40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ZdqD6S7MclHrkorFCNbwVHtZUWHPcbeHAko9tH0yRO5RY4j+KK0IK0lFFN59d8WsYoFbPdFWRF1qRxefqqhzfQ==" saltValue="IQjefFrGo/HyMl2/7o0cVg=="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1B145-57C6-4371-9E68-9A869C9A1487}">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'22'!N40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YdXPdla5vEzKH0MmrcgXVAO3N+nNKpUlmMrVENf2wX1USolc+c3jIOVdKuZBe+mVZ2wqJz+kWWYfXbxLxcq0WA==" saltValue="F2Pb/OplEhfjOH7n3QzAMw=="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20AE1-5EC2-4746-9ADD-261E02DE75F4}">
  <sheetPr>
    <pageSetUpPr fitToPage="1"/>
  </sheetPr>
  <dimension ref="A1:N43"/>
  <sheetViews>
    <sheetView topLeftCell="A15" workbookViewId="0">
      <selection activeCell="O36" sqref="O36"/>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'23'!N40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9/yXaxs0aNRBneJIBQ7ZKKumteGel5Q/1qEKeLdYemokIROijE1/YTzJHZuzL+xYwcpRnYhH1fXivbqGZx95CQ==" saltValue="zn7+w6NLGm7iaTykcykVa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A8F9B-A1F4-4282-AF88-6C6F488537D1}">
  <sheetPr>
    <pageSetUpPr fitToPage="1"/>
  </sheetPr>
  <dimension ref="A1:N43"/>
  <sheetViews>
    <sheetView topLeftCell="A15" workbookViewId="0">
      <selection activeCell="O36" sqref="O36"/>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'24'!N40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Lw0ElsPym1h2dKQFlxsD40Yr7shpfGQ0y6mwBeyS2GEsiHL4vZIbcu3FBQN0MKq0fnpdnrAIQ1TRiuW4u1rsWg==" saltValue="jtGDjNLn7rue10lIYJzE2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AE56-1CDA-47B6-9E76-897B5F913193}">
  <sheetPr>
    <pageSetUpPr fitToPage="1"/>
  </sheetPr>
  <dimension ref="A1:N43"/>
  <sheetViews>
    <sheetView topLeftCell="A15" workbookViewId="0">
      <selection activeCell="N36" sqref="N36"/>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'25'!N40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L3XKafov2S1JrhZSBBvtov4zH4Cnr1th3S3ijXv5tEph+6lYDOn2xD5z6Hx9xHxJJln/698sJzGkuwhr5E7HHg==" saltValue="Jfl9h6dfWO3ikU1oHd4bwA=="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846EB-305F-4061-9AA0-7DF1DEFF94F8}">
  <sheetPr>
    <pageSetUpPr fitToPage="1"/>
  </sheetPr>
  <dimension ref="A1:N43"/>
  <sheetViews>
    <sheetView topLeftCell="A11"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'26'!N40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ed+JZniUxFMeGtwwGd+lhhOHJYN5RctHe7bvX6KAM+6tvv+4AeWw1vCPS/ykZ/q2aky3YDtXFMU5BZt++nSYTQ==" saltValue="gBXn4gbEJ5I2UZVmSmCsjA=="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7AB77-6DDC-4E68-865E-D99F16087A00}">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'27'!N40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wzlZHpXNWRArJ3MWGEnS9CmvPur4pQGZJUec16cgwUewenmwLlD2mjJa4lmThbih5Rdu/PYWJ4l3sfqKq8risw==" saltValue="n5xuvj52rgBHgFYdVymk0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F0B46-A0F7-45BA-8BD6-2E297322389A}">
  <sheetPr>
    <pageSetUpPr fitToPage="1"/>
  </sheetPr>
  <dimension ref="A1:N43"/>
  <sheetViews>
    <sheetView topLeftCell="A18" workbookViewId="0">
      <selection activeCell="N36" sqref="N36"/>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20"/>
      <c r="E33" s="60">
        <v>427.18</v>
      </c>
      <c r="F33" s="35">
        <f>SUM(D33*E33)</f>
        <v>0</v>
      </c>
      <c r="H33" s="178" t="s">
        <v>48</v>
      </c>
      <c r="I33" s="179"/>
      <c r="J33" s="179"/>
      <c r="K33" s="179"/>
      <c r="L33" s="179"/>
      <c r="M33" s="180"/>
      <c r="N33" s="52">
        <f>SUM(N8*30%)</f>
        <v>0</v>
      </c>
    </row>
    <row r="34" spans="1:14" x14ac:dyDescent="0.25">
      <c r="A34" s="203" t="s">
        <v>109</v>
      </c>
      <c r="B34" s="204"/>
      <c r="C34" s="204"/>
      <c r="D34" s="20"/>
      <c r="E34" s="60">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20"/>
      <c r="E35" s="60">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'1'!N40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S/81UUQjCLIoHD3eatS9eSrHrYvttqbESlXCcJo5N9ziF+nq5M1yzyimbdHM9MAnbjIZzmDjlBU/lW+zuZxwdw==" saltValue="NgxLNX52j7hWU0GkWTgEW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0ED49-7379-4FA5-BC0B-1EFED20CE65C}">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'28'!N40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jxYTambgVorXI1k6HyPWl4QfUk9yuzYaGSnVO1WjI8BZbFwFbkYgyDDdQNB6EhDjscWQmiyBSKKiaLcovDBc8g==" saltValue="a077wR6+1CliP9yPeoPRIA=="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1036F-6C93-4A66-A70B-91BA5E0140C9}">
  <sheetPr>
    <pageSetUpPr fitToPage="1"/>
  </sheetPr>
  <dimension ref="A1:N43"/>
  <sheetViews>
    <sheetView topLeftCell="A15" workbookViewId="0">
      <selection activeCell="R25" sqref="R25"/>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'29'!N40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ymuxUtnQlxqw6vtm5Lfg4TnuDKaIPJwZvRdXgSkhc4R88tbLluV3MyXaIy/98HqF1wMAkShRntc6cmoYtWTIhQ==" saltValue="hBK/6hfrV4yMFhdby6jOM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90BE3-38A3-46A6-B5F2-6543EA79B13D}">
  <sheetPr>
    <tabColor rgb="FFFF0000"/>
  </sheetPr>
  <dimension ref="A1:U66"/>
  <sheetViews>
    <sheetView topLeftCell="A38" workbookViewId="0">
      <selection activeCell="O56" sqref="O56"/>
    </sheetView>
  </sheetViews>
  <sheetFormatPr defaultRowHeight="15" x14ac:dyDescent="0.25"/>
  <cols>
    <col min="1" max="1" width="14.85546875" customWidth="1"/>
    <col min="4" max="4" width="13.42578125" customWidth="1"/>
    <col min="6" max="6" width="10.7109375" bestFit="1" customWidth="1"/>
    <col min="8" max="8" width="11.140625" bestFit="1" customWidth="1"/>
    <col min="9" max="9" width="10.85546875" customWidth="1"/>
    <col min="10" max="10" width="10.140625" customWidth="1"/>
    <col min="15" max="15" width="10.140625" bestFit="1" customWidth="1"/>
    <col min="18" max="18" width="10.85546875" customWidth="1"/>
  </cols>
  <sheetData>
    <row r="1" spans="1:21" x14ac:dyDescent="0.25">
      <c r="A1" s="259" t="s">
        <v>329</v>
      </c>
      <c r="B1" s="259"/>
      <c r="C1" s="259"/>
      <c r="D1" s="259"/>
      <c r="E1" s="259"/>
      <c r="F1" s="259"/>
      <c r="G1" s="259"/>
      <c r="H1" s="259"/>
      <c r="I1" s="259"/>
      <c r="J1" s="259"/>
      <c r="K1" s="259"/>
      <c r="L1" s="259"/>
      <c r="M1" s="259"/>
      <c r="N1" s="259"/>
      <c r="O1" s="259"/>
      <c r="P1" s="259"/>
      <c r="Q1" s="259"/>
      <c r="R1" s="259"/>
      <c r="S1" s="259"/>
      <c r="T1" s="259"/>
    </row>
    <row r="2" spans="1:21" ht="15.75" thickBot="1" x14ac:dyDescent="0.3">
      <c r="A2" s="259"/>
      <c r="B2" s="259"/>
      <c r="C2" s="259"/>
      <c r="D2" s="259"/>
      <c r="E2" s="259"/>
      <c r="F2" s="259"/>
      <c r="G2" s="259"/>
      <c r="H2" s="259"/>
      <c r="I2" s="259"/>
      <c r="J2" s="259"/>
      <c r="K2" s="259"/>
      <c r="L2" s="259"/>
      <c r="M2" s="259"/>
      <c r="N2" s="259"/>
      <c r="O2" s="259"/>
      <c r="P2" s="259"/>
      <c r="Q2" s="259"/>
      <c r="R2" s="259"/>
      <c r="S2" s="259"/>
      <c r="T2" s="259"/>
    </row>
    <row r="3" spans="1:21" x14ac:dyDescent="0.25">
      <c r="A3" s="105" t="s">
        <v>69</v>
      </c>
      <c r="B3" s="106" t="s">
        <v>62</v>
      </c>
      <c r="C3" s="106" t="s">
        <v>63</v>
      </c>
      <c r="D3" s="107" t="s">
        <v>70</v>
      </c>
      <c r="F3" s="105" t="s">
        <v>69</v>
      </c>
      <c r="G3" s="106" t="s">
        <v>62</v>
      </c>
      <c r="H3" s="106" t="s">
        <v>63</v>
      </c>
      <c r="I3" s="107" t="s">
        <v>70</v>
      </c>
      <c r="K3" s="108"/>
      <c r="L3" s="276" t="s">
        <v>136</v>
      </c>
      <c r="M3" s="277"/>
      <c r="N3" s="278"/>
      <c r="O3" s="263">
        <v>4600</v>
      </c>
      <c r="P3" s="264"/>
      <c r="Q3" s="269" t="s">
        <v>139</v>
      </c>
      <c r="R3" s="257"/>
      <c r="S3" s="257"/>
      <c r="T3" s="258"/>
    </row>
    <row r="4" spans="1:21" x14ac:dyDescent="0.25">
      <c r="A4" s="109" t="s">
        <v>72</v>
      </c>
      <c r="B4" s="102">
        <v>14.18</v>
      </c>
      <c r="C4" s="102">
        <v>21.27</v>
      </c>
      <c r="D4" s="282" t="s">
        <v>71</v>
      </c>
      <c r="F4" s="109" t="s">
        <v>74</v>
      </c>
      <c r="G4" s="102">
        <v>20.14</v>
      </c>
      <c r="H4" s="102">
        <v>30.21</v>
      </c>
      <c r="I4" s="282" t="s">
        <v>71</v>
      </c>
      <c r="K4" s="108"/>
      <c r="L4" s="279" t="s">
        <v>137</v>
      </c>
      <c r="M4" s="280"/>
      <c r="N4" s="281"/>
      <c r="O4" s="265">
        <v>2900</v>
      </c>
      <c r="P4" s="266"/>
      <c r="Q4" s="270"/>
      <c r="R4" s="271"/>
      <c r="S4" s="271"/>
      <c r="T4" s="272"/>
    </row>
    <row r="5" spans="1:21" ht="15.75" thickBot="1" x14ac:dyDescent="0.3">
      <c r="A5" s="109" t="s">
        <v>73</v>
      </c>
      <c r="B5" s="102">
        <v>15.95</v>
      </c>
      <c r="C5" s="102">
        <v>23.93</v>
      </c>
      <c r="D5" s="282"/>
      <c r="F5" s="109" t="s">
        <v>75</v>
      </c>
      <c r="G5" s="102">
        <v>22.16</v>
      </c>
      <c r="H5" s="102">
        <v>33.24</v>
      </c>
      <c r="I5" s="282"/>
      <c r="K5" s="108"/>
      <c r="L5" s="260" t="s">
        <v>138</v>
      </c>
      <c r="M5" s="261"/>
      <c r="N5" s="262"/>
      <c r="O5" s="267">
        <v>2100</v>
      </c>
      <c r="P5" s="268"/>
      <c r="Q5" s="273"/>
      <c r="R5" s="274"/>
      <c r="S5" s="274"/>
      <c r="T5" s="275"/>
    </row>
    <row r="6" spans="1:21" ht="15.75" thickBot="1" x14ac:dyDescent="0.3">
      <c r="A6" s="113" t="s">
        <v>54</v>
      </c>
      <c r="B6" s="103">
        <v>17.399999999999999</v>
      </c>
      <c r="C6" s="103">
        <v>26.1</v>
      </c>
      <c r="D6" s="282"/>
      <c r="F6" s="113" t="s">
        <v>76</v>
      </c>
      <c r="G6" s="103">
        <v>23.66</v>
      </c>
      <c r="H6" s="103">
        <v>35.49</v>
      </c>
      <c r="I6" s="282"/>
      <c r="K6" s="114"/>
      <c r="L6" s="115" t="s">
        <v>301</v>
      </c>
      <c r="M6" s="116" t="s">
        <v>298</v>
      </c>
      <c r="N6" s="117" t="s">
        <v>299</v>
      </c>
      <c r="T6" s="38"/>
      <c r="U6" s="38"/>
    </row>
    <row r="7" spans="1:21" x14ac:dyDescent="0.25">
      <c r="A7" s="113" t="s">
        <v>55</v>
      </c>
      <c r="B7" s="103">
        <v>19.53</v>
      </c>
      <c r="C7" s="103">
        <v>29.3</v>
      </c>
      <c r="D7" s="282"/>
      <c r="F7" s="113" t="s">
        <v>77</v>
      </c>
      <c r="G7" s="103">
        <v>25.98</v>
      </c>
      <c r="H7" s="103">
        <v>26.84</v>
      </c>
      <c r="I7" s="282"/>
      <c r="K7" s="108"/>
      <c r="L7" s="113" t="s">
        <v>283</v>
      </c>
      <c r="M7" s="103">
        <v>15.09</v>
      </c>
      <c r="N7" s="118">
        <f>M7*1.5</f>
        <v>22.634999999999998</v>
      </c>
      <c r="P7" s="249" t="s">
        <v>125</v>
      </c>
      <c r="Q7" s="250"/>
      <c r="R7" s="250"/>
      <c r="S7" s="251"/>
    </row>
    <row r="8" spans="1:21" x14ac:dyDescent="0.25">
      <c r="A8" s="113" t="s">
        <v>56</v>
      </c>
      <c r="B8" s="103">
        <v>21.85</v>
      </c>
      <c r="C8" s="103">
        <v>32.78</v>
      </c>
      <c r="D8" s="282"/>
      <c r="F8" s="113" t="s">
        <v>78</v>
      </c>
      <c r="G8" s="103">
        <v>28.41</v>
      </c>
      <c r="H8" s="103">
        <v>42.62</v>
      </c>
      <c r="I8" s="282"/>
      <c r="K8" s="114"/>
      <c r="L8" s="113" t="s">
        <v>284</v>
      </c>
      <c r="M8" s="103">
        <v>16.559999999999999</v>
      </c>
      <c r="N8" s="118">
        <f t="shared" ref="N8:N19" si="0">M8*1.5</f>
        <v>24.839999999999996</v>
      </c>
      <c r="P8" s="119" t="s">
        <v>301</v>
      </c>
      <c r="Q8" s="38" t="s">
        <v>62</v>
      </c>
      <c r="R8" s="38" t="s">
        <v>300</v>
      </c>
      <c r="S8" s="120" t="s">
        <v>45</v>
      </c>
      <c r="T8" s="56"/>
      <c r="U8" s="56"/>
    </row>
    <row r="9" spans="1:21" x14ac:dyDescent="0.25">
      <c r="A9" s="113" t="s">
        <v>57</v>
      </c>
      <c r="B9" s="103">
        <v>24.36</v>
      </c>
      <c r="C9" s="103">
        <v>36.54</v>
      </c>
      <c r="D9" s="282"/>
      <c r="F9" s="113" t="s">
        <v>79</v>
      </c>
      <c r="G9" s="103">
        <v>30.93</v>
      </c>
      <c r="H9" s="103">
        <v>46.4</v>
      </c>
      <c r="I9" s="282"/>
      <c r="K9" s="114"/>
      <c r="L9" s="113" t="s">
        <v>285</v>
      </c>
      <c r="M9" s="103">
        <v>18.489999999999998</v>
      </c>
      <c r="N9" s="118">
        <f t="shared" si="0"/>
        <v>27.734999999999999</v>
      </c>
      <c r="P9" s="121" t="s">
        <v>296</v>
      </c>
      <c r="Q9" s="56">
        <f>M12*8</f>
        <v>194.8</v>
      </c>
      <c r="R9" s="56">
        <f>N12*8</f>
        <v>292.20000000000005</v>
      </c>
      <c r="S9" s="122">
        <f>R9+Q9</f>
        <v>487.00000000000006</v>
      </c>
      <c r="T9" s="56"/>
      <c r="U9" s="56"/>
    </row>
    <row r="10" spans="1:21" x14ac:dyDescent="0.25">
      <c r="A10" s="113" t="s">
        <v>58</v>
      </c>
      <c r="B10" s="103">
        <v>27.07</v>
      </c>
      <c r="C10" s="103">
        <v>40.61</v>
      </c>
      <c r="D10" s="282"/>
      <c r="F10" s="113" t="s">
        <v>80</v>
      </c>
      <c r="G10" s="103">
        <v>33.56</v>
      </c>
      <c r="H10" s="103">
        <v>50.34</v>
      </c>
      <c r="I10" s="282"/>
      <c r="L10" s="113" t="s">
        <v>286</v>
      </c>
      <c r="M10" s="103">
        <v>20.32</v>
      </c>
      <c r="N10" s="118">
        <f t="shared" si="0"/>
        <v>30.48</v>
      </c>
      <c r="P10" s="121" t="s">
        <v>297</v>
      </c>
      <c r="Q10" s="56">
        <f>M10*8</f>
        <v>162.56</v>
      </c>
      <c r="R10" s="56">
        <f>N10*8</f>
        <v>243.84</v>
      </c>
      <c r="S10" s="122">
        <f>(R10+Q10)*2</f>
        <v>812.8</v>
      </c>
      <c r="U10" s="56"/>
    </row>
    <row r="11" spans="1:21" x14ac:dyDescent="0.25">
      <c r="A11" s="113" t="s">
        <v>59</v>
      </c>
      <c r="B11" s="103">
        <v>29.98</v>
      </c>
      <c r="C11" s="103">
        <v>44.97</v>
      </c>
      <c r="D11" s="282"/>
      <c r="F11" s="113" t="s">
        <v>81</v>
      </c>
      <c r="G11" s="103">
        <v>36.270000000000003</v>
      </c>
      <c r="H11" s="103">
        <v>54.41</v>
      </c>
      <c r="I11" s="282"/>
      <c r="L11" s="113" t="s">
        <v>287</v>
      </c>
      <c r="M11" s="103">
        <v>22.35</v>
      </c>
      <c r="N11" s="118">
        <f t="shared" si="0"/>
        <v>33.525000000000006</v>
      </c>
      <c r="P11" s="121" t="s">
        <v>304</v>
      </c>
      <c r="Q11" s="56">
        <f>M9*8</f>
        <v>147.91999999999999</v>
      </c>
      <c r="R11" s="56">
        <f>N9*8</f>
        <v>221.88</v>
      </c>
      <c r="S11" s="122">
        <f>(R11+Q11)*17</f>
        <v>6286.5999999999995</v>
      </c>
      <c r="U11" s="56"/>
    </row>
    <row r="12" spans="1:21" ht="15.75" thickBot="1" x14ac:dyDescent="0.3">
      <c r="A12" s="113" t="s">
        <v>60</v>
      </c>
      <c r="B12" s="103">
        <v>33.11</v>
      </c>
      <c r="C12" s="103">
        <v>49.67</v>
      </c>
      <c r="D12" s="282"/>
      <c r="F12" s="113" t="s">
        <v>82</v>
      </c>
      <c r="G12" s="103">
        <v>39.07</v>
      </c>
      <c r="H12" s="103">
        <v>58.61</v>
      </c>
      <c r="I12" s="282"/>
      <c r="L12" s="113" t="s">
        <v>288</v>
      </c>
      <c r="M12" s="103">
        <v>24.35</v>
      </c>
      <c r="N12" s="118">
        <f t="shared" si="0"/>
        <v>36.525000000000006</v>
      </c>
      <c r="P12" s="252" t="s">
        <v>302</v>
      </c>
      <c r="Q12" s="253"/>
      <c r="R12" s="253"/>
      <c r="S12" s="123">
        <f>SUM(S9:S11)</f>
        <v>7586.4</v>
      </c>
      <c r="U12" s="56"/>
    </row>
    <row r="13" spans="1:21" x14ac:dyDescent="0.25">
      <c r="A13" s="113" t="s">
        <v>61</v>
      </c>
      <c r="B13" s="103">
        <v>36.46</v>
      </c>
      <c r="C13" s="103">
        <v>54.69</v>
      </c>
      <c r="D13" s="282"/>
      <c r="F13" s="113" t="s">
        <v>83</v>
      </c>
      <c r="G13" s="103">
        <v>44.87</v>
      </c>
      <c r="H13" s="103">
        <v>62.9</v>
      </c>
      <c r="I13" s="282"/>
      <c r="L13" s="113" t="s">
        <v>289</v>
      </c>
      <c r="M13" s="103">
        <v>26.57</v>
      </c>
      <c r="N13" s="118">
        <f t="shared" si="0"/>
        <v>39.855000000000004</v>
      </c>
    </row>
    <row r="14" spans="1:21" x14ac:dyDescent="0.25">
      <c r="A14" s="113" t="s">
        <v>64</v>
      </c>
      <c r="B14" s="102">
        <v>40.06</v>
      </c>
      <c r="C14" s="103">
        <v>54.69</v>
      </c>
      <c r="D14" s="282"/>
      <c r="F14" s="113" t="s">
        <v>84</v>
      </c>
      <c r="G14" s="102">
        <v>44.87</v>
      </c>
      <c r="H14" s="103">
        <v>62.9</v>
      </c>
      <c r="I14" s="282"/>
      <c r="L14" s="113" t="s">
        <v>290</v>
      </c>
      <c r="M14" s="103">
        <v>29.78</v>
      </c>
      <c r="N14" s="118">
        <f t="shared" si="0"/>
        <v>44.67</v>
      </c>
    </row>
    <row r="15" spans="1:21" x14ac:dyDescent="0.25">
      <c r="A15" s="113" t="s">
        <v>65</v>
      </c>
      <c r="B15" s="103">
        <v>48.01</v>
      </c>
      <c r="C15" s="103">
        <v>54.69</v>
      </c>
      <c r="D15" s="282"/>
      <c r="F15" s="113" t="s">
        <v>85</v>
      </c>
      <c r="G15" s="103">
        <v>52.33</v>
      </c>
      <c r="H15" s="103">
        <v>62.9</v>
      </c>
      <c r="I15" s="282"/>
      <c r="L15" s="113" t="s">
        <v>291</v>
      </c>
      <c r="M15" s="103">
        <v>32.89</v>
      </c>
      <c r="N15" s="118">
        <f t="shared" si="0"/>
        <v>49.335000000000001</v>
      </c>
    </row>
    <row r="16" spans="1:21" x14ac:dyDescent="0.25">
      <c r="A16" s="113" t="s">
        <v>66</v>
      </c>
      <c r="B16" s="103">
        <v>57.09</v>
      </c>
      <c r="C16" s="103">
        <v>57.09</v>
      </c>
      <c r="D16" s="282"/>
      <c r="F16" s="113" t="s">
        <v>86</v>
      </c>
      <c r="G16" s="103">
        <v>60.52</v>
      </c>
      <c r="H16" s="103">
        <v>62.9</v>
      </c>
      <c r="I16" s="282"/>
      <c r="L16" s="113" t="s">
        <v>292</v>
      </c>
      <c r="M16" s="103">
        <v>36.26</v>
      </c>
      <c r="N16" s="118">
        <f t="shared" si="0"/>
        <v>54.39</v>
      </c>
    </row>
    <row r="17" spans="1:18" x14ac:dyDescent="0.25">
      <c r="A17" s="113" t="s">
        <v>67</v>
      </c>
      <c r="B17" s="103">
        <v>67.47</v>
      </c>
      <c r="C17" s="103">
        <v>67.47</v>
      </c>
      <c r="D17" s="282"/>
      <c r="F17" s="113" t="s">
        <v>87</v>
      </c>
      <c r="G17" s="103">
        <v>69.489999999999995</v>
      </c>
      <c r="H17" s="103">
        <v>69.489999999999995</v>
      </c>
      <c r="I17" s="282"/>
      <c r="L17" s="113" t="s">
        <v>293</v>
      </c>
      <c r="M17" s="103">
        <v>39.799999999999997</v>
      </c>
      <c r="N17" s="118">
        <f t="shared" si="0"/>
        <v>59.699999999999996</v>
      </c>
    </row>
    <row r="18" spans="1:18" ht="15.75" thickBot="1" x14ac:dyDescent="0.3">
      <c r="A18" s="124" t="s">
        <v>68</v>
      </c>
      <c r="B18" s="104">
        <v>79.36</v>
      </c>
      <c r="C18" s="104">
        <v>79.36</v>
      </c>
      <c r="D18" s="283"/>
      <c r="F18" s="124" t="s">
        <v>88</v>
      </c>
      <c r="G18" s="104">
        <v>80.55</v>
      </c>
      <c r="H18" s="104">
        <v>80.55</v>
      </c>
      <c r="I18" s="283"/>
      <c r="L18" s="113" t="s">
        <v>294</v>
      </c>
      <c r="M18" s="103">
        <v>47.65</v>
      </c>
      <c r="N18" s="118">
        <f t="shared" si="0"/>
        <v>71.474999999999994</v>
      </c>
    </row>
    <row r="19" spans="1:18" ht="15.75" thickBot="1" x14ac:dyDescent="0.3">
      <c r="L19" s="124" t="s">
        <v>295</v>
      </c>
      <c r="M19" s="104">
        <v>56.65</v>
      </c>
      <c r="N19" s="125">
        <f t="shared" si="0"/>
        <v>84.974999999999994</v>
      </c>
    </row>
    <row r="20" spans="1:18" s="38" customFormat="1" ht="15" customHeight="1" thickBot="1" x14ac:dyDescent="0.3">
      <c r="A20" s="126" t="s">
        <v>89</v>
      </c>
      <c r="B20" s="127" t="s">
        <v>103</v>
      </c>
      <c r="D20" s="249" t="s">
        <v>125</v>
      </c>
      <c r="E20" s="250"/>
      <c r="F20" s="250"/>
      <c r="G20" s="250"/>
      <c r="H20" s="250"/>
      <c r="I20" s="250"/>
      <c r="J20" s="251"/>
      <c r="L20" s="254" t="s">
        <v>125</v>
      </c>
      <c r="M20" s="255"/>
      <c r="N20" s="255"/>
      <c r="O20" s="250"/>
      <c r="P20" s="250"/>
      <c r="Q20" s="250"/>
      <c r="R20" s="251"/>
    </row>
    <row r="21" spans="1:18" ht="27.75" customHeight="1" x14ac:dyDescent="0.25">
      <c r="A21" s="113" t="s">
        <v>90</v>
      </c>
      <c r="B21" s="147">
        <v>18.440000000000001</v>
      </c>
      <c r="D21" s="128" t="s">
        <v>127</v>
      </c>
      <c r="E21" s="250" t="s">
        <v>128</v>
      </c>
      <c r="F21" s="250"/>
      <c r="G21" s="250"/>
      <c r="H21" s="250"/>
      <c r="I21" s="129" t="s">
        <v>129</v>
      </c>
      <c r="J21" s="130" t="s">
        <v>45</v>
      </c>
      <c r="L21" s="131" t="s">
        <v>135</v>
      </c>
      <c r="M21" s="250" t="s">
        <v>128</v>
      </c>
      <c r="N21" s="250"/>
      <c r="O21" s="250"/>
      <c r="P21" s="250"/>
      <c r="Q21" s="129" t="s">
        <v>129</v>
      </c>
      <c r="R21" s="130" t="s">
        <v>45</v>
      </c>
    </row>
    <row r="22" spans="1:18" x14ac:dyDescent="0.25">
      <c r="A22" s="113" t="s">
        <v>91</v>
      </c>
      <c r="B22" s="147">
        <v>20.239999999999998</v>
      </c>
      <c r="D22" s="121" t="s">
        <v>151</v>
      </c>
      <c r="E22" s="56">
        <f>G13*8</f>
        <v>358.96</v>
      </c>
      <c r="F22" s="56">
        <f>H13*8</f>
        <v>503.2</v>
      </c>
      <c r="G22" s="56">
        <f>(G13*0.25)*16</f>
        <v>179.48</v>
      </c>
      <c r="H22" s="56">
        <f>(G13*0.1)*4</f>
        <v>17.948</v>
      </c>
      <c r="I22" s="56">
        <f>G13*450%</f>
        <v>201.91499999999999</v>
      </c>
      <c r="J22" s="122">
        <f>F22+G22+H22+I22+E22</f>
        <v>1261.5029999999999</v>
      </c>
      <c r="L22" s="121" t="s">
        <v>149</v>
      </c>
      <c r="M22" s="56">
        <f>G12*8</f>
        <v>312.56</v>
      </c>
      <c r="N22" s="56">
        <f>H12*8</f>
        <v>468.88</v>
      </c>
      <c r="O22" s="56">
        <f>(G12*0.25)*16</f>
        <v>156.28</v>
      </c>
      <c r="P22" s="56">
        <f>(G12*0.1)*4</f>
        <v>15.628</v>
      </c>
      <c r="Q22" s="56">
        <f>G12*450%</f>
        <v>175.815</v>
      </c>
      <c r="R22" s="122">
        <f>N22+O22+P22+Q22+M22</f>
        <v>1129.163</v>
      </c>
    </row>
    <row r="23" spans="1:18" x14ac:dyDescent="0.25">
      <c r="A23" s="113" t="s">
        <v>92</v>
      </c>
      <c r="B23" s="147">
        <v>22.6</v>
      </c>
      <c r="D23" s="121" t="s">
        <v>152</v>
      </c>
      <c r="E23" s="56">
        <f>G11*8</f>
        <v>290.16000000000003</v>
      </c>
      <c r="F23" s="56">
        <f>H11*8</f>
        <v>435.28</v>
      </c>
      <c r="G23" s="56">
        <f>(G11*0.25)*16</f>
        <v>145.08000000000001</v>
      </c>
      <c r="H23" s="56">
        <f>(G11*0.1)*4</f>
        <v>14.508000000000003</v>
      </c>
      <c r="I23" s="56">
        <f>G11*450%</f>
        <v>163.215</v>
      </c>
      <c r="J23" s="122">
        <f>(F23+G23+H23+I23+E23)*2</f>
        <v>2096.4860000000003</v>
      </c>
      <c r="L23" s="121" t="s">
        <v>150</v>
      </c>
      <c r="M23" s="56">
        <f>G9*8</f>
        <v>247.44</v>
      </c>
      <c r="N23" s="56">
        <f>H9*8</f>
        <v>371.2</v>
      </c>
      <c r="O23" s="56">
        <f>(G9*0.25)*16</f>
        <v>123.72</v>
      </c>
      <c r="P23" s="56">
        <f>(G9*0.1)*4</f>
        <v>12.372</v>
      </c>
      <c r="Q23" s="56">
        <f>G9*450%</f>
        <v>139.185</v>
      </c>
      <c r="R23" s="122">
        <f>(N23+O23+P23+Q23+M23)*4</f>
        <v>3575.6679999999997</v>
      </c>
    </row>
    <row r="24" spans="1:18" x14ac:dyDescent="0.25">
      <c r="A24" s="113" t="s">
        <v>93</v>
      </c>
      <c r="B24" s="147">
        <v>24.84</v>
      </c>
      <c r="D24" s="121" t="s">
        <v>153</v>
      </c>
      <c r="E24" s="56">
        <f>G10*8</f>
        <v>268.48</v>
      </c>
      <c r="F24" s="56">
        <f>H10*8</f>
        <v>402.72</v>
      </c>
      <c r="G24" s="56">
        <f>(G10*0.25)*16</f>
        <v>134.24</v>
      </c>
      <c r="H24" s="56">
        <f>(G10*0.1)*4</f>
        <v>13.424000000000001</v>
      </c>
      <c r="I24" s="56">
        <f>G10*450%</f>
        <v>151.02000000000001</v>
      </c>
      <c r="J24" s="122">
        <f>(F24+G24+H24+I24+E24)*3</f>
        <v>2909.652</v>
      </c>
      <c r="L24" s="121" t="s">
        <v>143</v>
      </c>
      <c r="M24" s="56">
        <f>(B23*16)</f>
        <v>361.6</v>
      </c>
      <c r="R24" s="122">
        <f>M24*20</f>
        <v>7232</v>
      </c>
    </row>
    <row r="25" spans="1:18" x14ac:dyDescent="0.25">
      <c r="A25" s="113" t="s">
        <v>94</v>
      </c>
      <c r="B25" s="147">
        <v>27.32</v>
      </c>
      <c r="D25" s="121" t="s">
        <v>154</v>
      </c>
      <c r="E25" s="56">
        <f>G9*8</f>
        <v>247.44</v>
      </c>
      <c r="F25" s="56">
        <f>H9*8</f>
        <v>371.2</v>
      </c>
      <c r="G25" s="56">
        <f>(G9*0.25)*16</f>
        <v>123.72</v>
      </c>
      <c r="H25" s="56">
        <f>(G9*0.1)*4</f>
        <v>12.372</v>
      </c>
      <c r="I25" s="56">
        <f>G9*450%</f>
        <v>139.185</v>
      </c>
      <c r="J25" s="122">
        <f>(F25+G25+H25+I25+E25)*8</f>
        <v>7151.3359999999993</v>
      </c>
      <c r="L25" s="121"/>
      <c r="M25" s="56"/>
      <c r="R25" s="122"/>
    </row>
    <row r="26" spans="1:18" ht="15.75" thickBot="1" x14ac:dyDescent="0.3">
      <c r="A26" s="113" t="s">
        <v>95</v>
      </c>
      <c r="B26" s="147">
        <v>29.76</v>
      </c>
      <c r="D26" s="121" t="s">
        <v>155</v>
      </c>
      <c r="E26" s="56">
        <f>G8*8</f>
        <v>227.28</v>
      </c>
      <c r="F26" s="56">
        <f>H8*8</f>
        <v>340.96</v>
      </c>
      <c r="G26" s="56">
        <f>(G8*0.25)*16</f>
        <v>113.64</v>
      </c>
      <c r="H26" s="56">
        <f>(G8*0.1)*4</f>
        <v>11.364000000000001</v>
      </c>
      <c r="I26" s="56">
        <f>G8*450%</f>
        <v>127.845</v>
      </c>
      <c r="J26" s="122">
        <f>(F26+G26+H26+I26+E26)*10</f>
        <v>8210.89</v>
      </c>
      <c r="L26" s="247" t="s">
        <v>148</v>
      </c>
      <c r="M26" s="248"/>
      <c r="N26" s="248"/>
      <c r="O26" s="248"/>
      <c r="P26" s="248"/>
      <c r="Q26" s="248"/>
      <c r="R26" s="123">
        <f>SUM(R22:R25)</f>
        <v>11936.831</v>
      </c>
    </row>
    <row r="27" spans="1:18" ht="15.75" thickBot="1" x14ac:dyDescent="0.3">
      <c r="A27" s="113" t="s">
        <v>96</v>
      </c>
      <c r="B27" s="147">
        <v>32.479999999999997</v>
      </c>
      <c r="D27" s="247"/>
      <c r="E27" s="248"/>
      <c r="F27" s="248"/>
      <c r="G27" s="248"/>
      <c r="H27" s="248"/>
      <c r="I27" s="132" t="s">
        <v>45</v>
      </c>
      <c r="J27" s="123">
        <f>SUM(J22:J26)</f>
        <v>21629.866999999998</v>
      </c>
    </row>
    <row r="28" spans="1:18" ht="33.75" customHeight="1" thickBot="1" x14ac:dyDescent="0.3">
      <c r="A28" s="113" t="s">
        <v>97</v>
      </c>
      <c r="B28" s="147">
        <v>36.4</v>
      </c>
      <c r="D28" s="133" t="s">
        <v>130</v>
      </c>
      <c r="E28" s="255" t="s">
        <v>128</v>
      </c>
      <c r="F28" s="255"/>
      <c r="G28" s="255"/>
      <c r="H28" s="255"/>
      <c r="I28" t="s">
        <v>129</v>
      </c>
      <c r="J28" s="134" t="s">
        <v>45</v>
      </c>
      <c r="L28" s="256" t="s">
        <v>160</v>
      </c>
      <c r="M28" s="257"/>
      <c r="N28" s="257"/>
      <c r="O28" s="257"/>
      <c r="P28" s="257"/>
      <c r="Q28" s="257"/>
      <c r="R28" s="258"/>
    </row>
    <row r="29" spans="1:18" ht="30" x14ac:dyDescent="0.25">
      <c r="A29" s="113" t="s">
        <v>98</v>
      </c>
      <c r="B29" s="147">
        <v>40.200000000000003</v>
      </c>
      <c r="D29" s="121" t="s">
        <v>82</v>
      </c>
      <c r="E29" s="56">
        <f>G12*8</f>
        <v>312.56</v>
      </c>
      <c r="F29" s="56">
        <f>H12*8</f>
        <v>468.88</v>
      </c>
      <c r="G29" s="56">
        <f>(G12*0.25)*16</f>
        <v>156.28</v>
      </c>
      <c r="H29" s="56">
        <f>(G12*0.1)*4</f>
        <v>15.628</v>
      </c>
      <c r="I29" s="56">
        <f>G12*450%</f>
        <v>175.815</v>
      </c>
      <c r="J29" s="122">
        <f>F29+G29+H29+I29+E29</f>
        <v>1129.163</v>
      </c>
      <c r="K29" s="56"/>
      <c r="L29" s="131" t="s">
        <v>146</v>
      </c>
      <c r="M29" s="250" t="s">
        <v>128</v>
      </c>
      <c r="N29" s="250"/>
      <c r="O29" s="250"/>
      <c r="P29" s="250"/>
      <c r="Q29" s="129" t="s">
        <v>129</v>
      </c>
      <c r="R29" s="130" t="s">
        <v>45</v>
      </c>
    </row>
    <row r="30" spans="1:18" x14ac:dyDescent="0.25">
      <c r="A30" s="113" t="s">
        <v>99</v>
      </c>
      <c r="B30" s="147">
        <v>44.32</v>
      </c>
      <c r="D30" s="133" t="s">
        <v>131</v>
      </c>
      <c r="E30" s="255" t="s">
        <v>132</v>
      </c>
      <c r="F30" s="255"/>
      <c r="G30" s="255"/>
      <c r="H30" s="255"/>
      <c r="I30" t="s">
        <v>129</v>
      </c>
      <c r="J30" s="134" t="s">
        <v>45</v>
      </c>
      <c r="L30" s="121" t="s">
        <v>156</v>
      </c>
      <c r="M30" s="56">
        <f>G11*8</f>
        <v>290.16000000000003</v>
      </c>
      <c r="N30" s="56">
        <f>H11*8</f>
        <v>435.28</v>
      </c>
      <c r="O30" s="56">
        <f>(G11*0.25)*16</f>
        <v>145.08000000000001</v>
      </c>
      <c r="P30" s="56">
        <f>(G11*0.1)*4</f>
        <v>14.508000000000003</v>
      </c>
      <c r="Q30" s="56">
        <f>G11*450%</f>
        <v>163.215</v>
      </c>
      <c r="R30" s="122">
        <f>N30+O30+P30+Q30+M30</f>
        <v>1048.2430000000002</v>
      </c>
    </row>
    <row r="31" spans="1:18" x14ac:dyDescent="0.25">
      <c r="A31" s="113" t="s">
        <v>100</v>
      </c>
      <c r="B31" s="147">
        <v>48.64</v>
      </c>
      <c r="D31" s="121" t="s">
        <v>60</v>
      </c>
      <c r="E31" s="56">
        <f>B12*8</f>
        <v>264.88</v>
      </c>
      <c r="F31" s="56">
        <f>C12*8</f>
        <v>397.36</v>
      </c>
      <c r="G31" s="56"/>
      <c r="H31" s="56">
        <f>(B12*0.1)*4</f>
        <v>13.244</v>
      </c>
      <c r="I31" s="56">
        <f>B12*450%</f>
        <v>148.995</v>
      </c>
      <c r="J31" s="122">
        <f>I31+H31+F31+E31</f>
        <v>824.47900000000004</v>
      </c>
      <c r="L31" s="121" t="s">
        <v>157</v>
      </c>
      <c r="M31" s="56">
        <f>G10*8</f>
        <v>268.48</v>
      </c>
      <c r="N31" s="56">
        <f>H10*8</f>
        <v>402.72</v>
      </c>
      <c r="O31" s="56">
        <f>(G10*0.25)*16</f>
        <v>134.24</v>
      </c>
      <c r="P31" s="56">
        <f>(G10*0.1)*4</f>
        <v>13.424000000000001</v>
      </c>
      <c r="Q31" s="56">
        <f>G10*450%</f>
        <v>151.02000000000001</v>
      </c>
      <c r="R31" s="122">
        <f>N31+O31+P31+Q31+M31</f>
        <v>969.88400000000001</v>
      </c>
    </row>
    <row r="32" spans="1:18" x14ac:dyDescent="0.25">
      <c r="A32" s="113" t="s">
        <v>101</v>
      </c>
      <c r="B32" s="147">
        <v>58.24</v>
      </c>
      <c r="D32" s="133" t="s">
        <v>133</v>
      </c>
      <c r="E32" s="304" t="s">
        <v>134</v>
      </c>
      <c r="F32" s="304"/>
      <c r="G32" s="304"/>
      <c r="H32" s="304"/>
      <c r="I32" s="304"/>
      <c r="J32" s="134" t="s">
        <v>45</v>
      </c>
      <c r="L32" s="121" t="s">
        <v>158</v>
      </c>
      <c r="M32" s="56">
        <f>G9*8</f>
        <v>247.44</v>
      </c>
      <c r="N32" s="56">
        <f>H9*8</f>
        <v>371.2</v>
      </c>
      <c r="O32" s="56">
        <f>(G9*0.25)*16</f>
        <v>123.72</v>
      </c>
      <c r="P32" s="56">
        <f>(G9*0.1)*4</f>
        <v>12.372</v>
      </c>
      <c r="Q32" s="56">
        <f>G9*450%</f>
        <v>139.185</v>
      </c>
      <c r="R32" s="122">
        <f>N32+O32+P32+Q32+M32</f>
        <v>893.91699999999992</v>
      </c>
    </row>
    <row r="33" spans="1:18" ht="15.75" thickBot="1" x14ac:dyDescent="0.3">
      <c r="A33" s="124" t="s">
        <v>102</v>
      </c>
      <c r="B33" s="148">
        <v>69.239999999999995</v>
      </c>
      <c r="D33" s="135" t="s">
        <v>94</v>
      </c>
      <c r="E33" s="136">
        <f>B25*16</f>
        <v>437.12</v>
      </c>
      <c r="F33" s="132"/>
      <c r="G33" s="132"/>
      <c r="H33" s="132"/>
      <c r="I33" s="132"/>
      <c r="J33" s="123">
        <f>I33+H33+F33+E33</f>
        <v>437.12</v>
      </c>
      <c r="L33" s="121" t="s">
        <v>159</v>
      </c>
      <c r="M33" s="56">
        <f>G8*8</f>
        <v>227.28</v>
      </c>
      <c r="N33" s="56">
        <f>H8*8</f>
        <v>340.96</v>
      </c>
      <c r="O33" s="56">
        <f>(G8*0.25)*16</f>
        <v>113.64</v>
      </c>
      <c r="P33" s="56">
        <f>(G8*0.1)*4</f>
        <v>11.364000000000001</v>
      </c>
      <c r="Q33" s="56">
        <f>G8*450%</f>
        <v>127.845</v>
      </c>
      <c r="R33" s="122">
        <f>N33+O33+P33+Q33+M33</f>
        <v>821.08899999999994</v>
      </c>
    </row>
    <row r="34" spans="1:18" ht="15.75" thickBot="1" x14ac:dyDescent="0.3">
      <c r="L34" s="247"/>
      <c r="M34" s="248"/>
      <c r="N34" s="248"/>
      <c r="O34" s="248"/>
      <c r="P34" s="248"/>
      <c r="Q34" s="248"/>
      <c r="R34" s="123">
        <f>SUM(R30:R33)</f>
        <v>3733.1329999999998</v>
      </c>
    </row>
    <row r="35" spans="1:18" ht="45" x14ac:dyDescent="0.25">
      <c r="A35" s="286" t="s">
        <v>116</v>
      </c>
      <c r="B35" s="284"/>
      <c r="C35" s="284"/>
      <c r="D35" s="137" t="s">
        <v>120</v>
      </c>
      <c r="E35" s="138" t="s">
        <v>121</v>
      </c>
      <c r="F35" s="138" t="s">
        <v>119</v>
      </c>
      <c r="G35" s="138" t="s">
        <v>117</v>
      </c>
      <c r="H35" s="138" t="s">
        <v>118</v>
      </c>
      <c r="I35" s="284" t="s">
        <v>70</v>
      </c>
      <c r="J35" s="285"/>
    </row>
    <row r="36" spans="1:18" ht="15" customHeight="1" thickBot="1" x14ac:dyDescent="0.3">
      <c r="A36" s="139" t="s">
        <v>9</v>
      </c>
      <c r="B36" s="303" t="s">
        <v>10</v>
      </c>
      <c r="C36" s="303"/>
      <c r="D36" s="18">
        <v>100</v>
      </c>
      <c r="E36" s="103">
        <v>3.92</v>
      </c>
      <c r="F36" s="110">
        <f t="shared" ref="F36:F47" si="1">D36*E36</f>
        <v>392</v>
      </c>
      <c r="G36" s="102">
        <v>1650</v>
      </c>
      <c r="H36" s="110">
        <f t="shared" ref="H36:H47" si="2">G36+F36</f>
        <v>2042</v>
      </c>
      <c r="I36" s="299" t="s">
        <v>122</v>
      </c>
      <c r="J36" s="300"/>
    </row>
    <row r="37" spans="1:18" x14ac:dyDescent="0.25">
      <c r="A37" s="30" t="s">
        <v>9</v>
      </c>
      <c r="B37" s="215" t="s">
        <v>13</v>
      </c>
      <c r="C37" s="215"/>
      <c r="D37" s="18">
        <v>100</v>
      </c>
      <c r="E37" s="103">
        <v>3.92</v>
      </c>
      <c r="F37" s="110">
        <f t="shared" si="1"/>
        <v>392</v>
      </c>
      <c r="G37" s="102">
        <v>1650</v>
      </c>
      <c r="H37" s="110">
        <f t="shared" si="2"/>
        <v>2042</v>
      </c>
      <c r="I37" s="299"/>
      <c r="J37" s="300"/>
      <c r="L37" s="244" t="s">
        <v>305</v>
      </c>
      <c r="M37" s="245"/>
      <c r="N37" s="245"/>
      <c r="O37" s="246"/>
    </row>
    <row r="38" spans="1:18" ht="45" x14ac:dyDescent="0.25">
      <c r="A38" s="30" t="s">
        <v>14</v>
      </c>
      <c r="B38" s="196" t="s">
        <v>16</v>
      </c>
      <c r="C38" s="197"/>
      <c r="D38" s="18">
        <v>100</v>
      </c>
      <c r="E38" s="103">
        <v>3.92</v>
      </c>
      <c r="F38" s="110">
        <f t="shared" si="1"/>
        <v>392</v>
      </c>
      <c r="G38" s="102">
        <v>1976</v>
      </c>
      <c r="H38" s="110">
        <f t="shared" si="2"/>
        <v>2368</v>
      </c>
      <c r="I38" s="299"/>
      <c r="J38" s="300"/>
      <c r="L38" s="140" t="s">
        <v>311</v>
      </c>
      <c r="M38" s="141" t="s">
        <v>312</v>
      </c>
      <c r="N38" s="111" t="s">
        <v>314</v>
      </c>
      <c r="O38" s="112" t="s">
        <v>313</v>
      </c>
    </row>
    <row r="39" spans="1:18" x14ac:dyDescent="0.25">
      <c r="A39" s="30" t="s">
        <v>20</v>
      </c>
      <c r="B39" s="196" t="s">
        <v>21</v>
      </c>
      <c r="C39" s="197"/>
      <c r="D39" s="18">
        <v>50</v>
      </c>
      <c r="E39" s="103">
        <v>3.92</v>
      </c>
      <c r="F39" s="110">
        <f t="shared" si="1"/>
        <v>196</v>
      </c>
      <c r="G39" s="102">
        <v>1195</v>
      </c>
      <c r="H39" s="110">
        <f t="shared" si="2"/>
        <v>1391</v>
      </c>
      <c r="I39" s="299"/>
      <c r="J39" s="300"/>
      <c r="L39" s="121" t="s">
        <v>306</v>
      </c>
      <c r="M39" s="150">
        <v>72</v>
      </c>
      <c r="N39" s="151">
        <v>1</v>
      </c>
      <c r="O39" s="122">
        <f>(N39*M39)*16</f>
        <v>1152</v>
      </c>
    </row>
    <row r="40" spans="1:18" x14ac:dyDescent="0.25">
      <c r="A40" s="30" t="s">
        <v>20</v>
      </c>
      <c r="B40" s="216" t="s">
        <v>23</v>
      </c>
      <c r="C40" s="216"/>
      <c r="D40" s="18">
        <v>50</v>
      </c>
      <c r="E40" s="103">
        <v>3.92</v>
      </c>
      <c r="F40" s="110">
        <f t="shared" si="1"/>
        <v>196</v>
      </c>
      <c r="G40" s="102">
        <v>1145</v>
      </c>
      <c r="H40" s="110">
        <f t="shared" si="2"/>
        <v>1341</v>
      </c>
      <c r="I40" s="299"/>
      <c r="J40" s="300"/>
      <c r="L40" s="121" t="s">
        <v>307</v>
      </c>
      <c r="M40" s="150">
        <v>61</v>
      </c>
      <c r="N40" s="151">
        <v>3</v>
      </c>
      <c r="O40" s="122">
        <f>(N40*M40)*16</f>
        <v>2928</v>
      </c>
    </row>
    <row r="41" spans="1:18" x14ac:dyDescent="0.25">
      <c r="A41" s="30" t="s">
        <v>20</v>
      </c>
      <c r="B41" s="196" t="s">
        <v>25</v>
      </c>
      <c r="C41" s="197"/>
      <c r="D41" s="18">
        <v>50</v>
      </c>
      <c r="E41" s="103">
        <v>3.92</v>
      </c>
      <c r="F41" s="110">
        <f t="shared" si="1"/>
        <v>196</v>
      </c>
      <c r="G41" s="102">
        <v>1235</v>
      </c>
      <c r="H41" s="110">
        <f t="shared" si="2"/>
        <v>1431</v>
      </c>
      <c r="I41" s="299"/>
      <c r="J41" s="300"/>
      <c r="L41" s="121" t="s">
        <v>308</v>
      </c>
      <c r="M41" s="150">
        <v>61</v>
      </c>
      <c r="N41" s="151">
        <v>2</v>
      </c>
      <c r="O41" s="122">
        <f>(N41*M41)*16</f>
        <v>1952</v>
      </c>
    </row>
    <row r="42" spans="1:18" x14ac:dyDescent="0.25">
      <c r="A42" s="31" t="s">
        <v>34</v>
      </c>
      <c r="B42" s="217" t="s">
        <v>35</v>
      </c>
      <c r="C42" s="218"/>
      <c r="D42" s="18">
        <v>90</v>
      </c>
      <c r="E42" s="103">
        <v>3.92</v>
      </c>
      <c r="F42" s="110">
        <f t="shared" si="1"/>
        <v>352.8</v>
      </c>
      <c r="G42" s="102">
        <v>1460</v>
      </c>
      <c r="H42" s="110">
        <f t="shared" si="2"/>
        <v>1812.8</v>
      </c>
      <c r="I42" s="299"/>
      <c r="J42" s="300"/>
      <c r="L42" s="121" t="s">
        <v>309</v>
      </c>
      <c r="M42" s="150">
        <v>65</v>
      </c>
      <c r="N42" s="151">
        <v>2</v>
      </c>
      <c r="O42" s="122">
        <f>(N42*M42)*16</f>
        <v>2080</v>
      </c>
    </row>
    <row r="43" spans="1:18" x14ac:dyDescent="0.25">
      <c r="A43" s="30" t="s">
        <v>14</v>
      </c>
      <c r="B43" s="196" t="s">
        <v>15</v>
      </c>
      <c r="C43" s="197"/>
      <c r="D43" s="18">
        <v>100</v>
      </c>
      <c r="E43" s="103">
        <v>3.92</v>
      </c>
      <c r="F43" s="110">
        <f t="shared" si="1"/>
        <v>392</v>
      </c>
      <c r="G43" s="102">
        <v>1550</v>
      </c>
      <c r="H43" s="110">
        <f t="shared" si="2"/>
        <v>1942</v>
      </c>
      <c r="I43" s="299"/>
      <c r="J43" s="300"/>
      <c r="L43" s="121" t="s">
        <v>310</v>
      </c>
      <c r="M43" s="150">
        <v>57</v>
      </c>
      <c r="N43" s="151">
        <v>12</v>
      </c>
      <c r="O43" s="122">
        <f>(N43*M43)*16</f>
        <v>10944</v>
      </c>
    </row>
    <row r="44" spans="1:18" x14ac:dyDescent="0.25">
      <c r="A44" s="30" t="s">
        <v>14</v>
      </c>
      <c r="B44" s="196" t="s">
        <v>18</v>
      </c>
      <c r="C44" s="197"/>
      <c r="D44" s="18">
        <v>100</v>
      </c>
      <c r="E44" s="103">
        <v>3.92</v>
      </c>
      <c r="F44" s="110">
        <f t="shared" si="1"/>
        <v>392</v>
      </c>
      <c r="G44" s="102">
        <v>1600</v>
      </c>
      <c r="H44" s="110">
        <f t="shared" si="2"/>
        <v>1992</v>
      </c>
      <c r="I44" s="299"/>
      <c r="J44" s="300"/>
      <c r="L44" s="121" t="s">
        <v>315</v>
      </c>
      <c r="M44" s="150">
        <v>1</v>
      </c>
      <c r="N44" s="151">
        <v>18</v>
      </c>
      <c r="O44" s="122">
        <f>(N44*M44)</f>
        <v>18</v>
      </c>
    </row>
    <row r="45" spans="1:18" x14ac:dyDescent="0.25">
      <c r="A45" s="30" t="s">
        <v>20</v>
      </c>
      <c r="B45" s="196" t="s">
        <v>27</v>
      </c>
      <c r="C45" s="197"/>
      <c r="D45" s="18">
        <v>50</v>
      </c>
      <c r="E45" s="103">
        <v>3.92</v>
      </c>
      <c r="F45" s="110">
        <f t="shared" si="1"/>
        <v>196</v>
      </c>
      <c r="G45" s="102">
        <v>1100</v>
      </c>
      <c r="H45" s="110">
        <f t="shared" si="2"/>
        <v>1296</v>
      </c>
      <c r="I45" s="299"/>
      <c r="J45" s="300"/>
      <c r="L45" s="121" t="s">
        <v>316</v>
      </c>
      <c r="M45" s="150">
        <v>0.75</v>
      </c>
      <c r="N45" s="151">
        <v>4</v>
      </c>
      <c r="O45" s="122">
        <f>(N45*M45)</f>
        <v>3</v>
      </c>
    </row>
    <row r="46" spans="1:18" x14ac:dyDescent="0.25">
      <c r="A46" s="30" t="s">
        <v>29</v>
      </c>
      <c r="B46" s="196" t="s">
        <v>30</v>
      </c>
      <c r="C46" s="197"/>
      <c r="D46" s="18">
        <v>77</v>
      </c>
      <c r="E46" s="103">
        <v>3.92</v>
      </c>
      <c r="F46" s="110">
        <f t="shared" si="1"/>
        <v>301.83999999999997</v>
      </c>
      <c r="G46" s="102">
        <v>1550</v>
      </c>
      <c r="H46" s="110">
        <f t="shared" si="2"/>
        <v>1851.84</v>
      </c>
      <c r="I46" s="299"/>
      <c r="J46" s="300"/>
      <c r="L46" s="121" t="s">
        <v>317</v>
      </c>
      <c r="M46" s="150">
        <v>50</v>
      </c>
      <c r="N46" s="151">
        <v>4</v>
      </c>
      <c r="O46" s="122">
        <f>N46*M46</f>
        <v>200</v>
      </c>
    </row>
    <row r="47" spans="1:18" ht="15.75" thickBot="1" x14ac:dyDescent="0.3">
      <c r="A47" s="142" t="s">
        <v>29</v>
      </c>
      <c r="B47" s="297" t="s">
        <v>32</v>
      </c>
      <c r="C47" s="298"/>
      <c r="D47" s="143">
        <v>77</v>
      </c>
      <c r="E47" s="104">
        <v>3.92</v>
      </c>
      <c r="F47" s="144">
        <f t="shared" si="1"/>
        <v>301.83999999999997</v>
      </c>
      <c r="G47" s="149">
        <v>1600</v>
      </c>
      <c r="H47" s="144">
        <f t="shared" si="2"/>
        <v>1901.84</v>
      </c>
      <c r="I47" s="301"/>
      <c r="J47" s="302"/>
      <c r="L47" s="247" t="s">
        <v>318</v>
      </c>
      <c r="M47" s="248"/>
      <c r="N47" s="248"/>
      <c r="O47" s="123">
        <f>SUM(O39:O46)</f>
        <v>19277</v>
      </c>
    </row>
    <row r="48" spans="1:18" ht="15.75" thickBot="1" x14ac:dyDescent="0.3"/>
    <row r="49" spans="1:15" ht="15.75" thickBot="1" x14ac:dyDescent="0.3">
      <c r="L49" s="244" t="s">
        <v>319</v>
      </c>
      <c r="M49" s="245"/>
      <c r="N49" s="245"/>
      <c r="O49" s="246"/>
    </row>
    <row r="50" spans="1:15" ht="60" x14ac:dyDescent="0.25">
      <c r="A50" s="286" t="s">
        <v>116</v>
      </c>
      <c r="B50" s="284"/>
      <c r="C50" s="137" t="s">
        <v>120</v>
      </c>
      <c r="D50" s="138" t="s">
        <v>121</v>
      </c>
      <c r="E50" s="138" t="s">
        <v>119</v>
      </c>
      <c r="F50" s="138" t="s">
        <v>117</v>
      </c>
      <c r="G50" s="138" t="s">
        <v>118</v>
      </c>
      <c r="H50" s="284" t="s">
        <v>70</v>
      </c>
      <c r="I50" s="285"/>
      <c r="L50" s="121" t="s">
        <v>320</v>
      </c>
      <c r="M50" t="s">
        <v>321</v>
      </c>
      <c r="N50" s="145" t="s">
        <v>322</v>
      </c>
      <c r="O50" s="134" t="s">
        <v>45</v>
      </c>
    </row>
    <row r="51" spans="1:15" ht="15" customHeight="1" thickBot="1" x14ac:dyDescent="0.3">
      <c r="A51" s="287" t="s">
        <v>12</v>
      </c>
      <c r="B51" s="288"/>
      <c r="C51" s="18">
        <v>88</v>
      </c>
      <c r="D51" s="152">
        <v>3.92</v>
      </c>
      <c r="E51" s="110">
        <f t="shared" ref="E51:E66" si="3">C51*D51</f>
        <v>344.96</v>
      </c>
      <c r="F51" s="102">
        <v>5660</v>
      </c>
      <c r="G51" s="110">
        <f t="shared" ref="G51:G66" si="4">F51+E51</f>
        <v>6004.96</v>
      </c>
      <c r="H51" s="291" t="s">
        <v>126</v>
      </c>
      <c r="I51" s="292"/>
      <c r="L51" s="135">
        <v>20</v>
      </c>
      <c r="M51" s="132">
        <v>16</v>
      </c>
      <c r="N51" s="154">
        <v>55</v>
      </c>
      <c r="O51" s="146">
        <f>(L51*M51)*N51</f>
        <v>17600</v>
      </c>
    </row>
    <row r="52" spans="1:15" x14ac:dyDescent="0.25">
      <c r="A52" s="221" t="s">
        <v>113</v>
      </c>
      <c r="B52" s="216"/>
      <c r="C52" s="18">
        <v>105</v>
      </c>
      <c r="D52" s="152">
        <v>3.92</v>
      </c>
      <c r="E52" s="110">
        <f t="shared" si="3"/>
        <v>411.59999999999997</v>
      </c>
      <c r="F52" s="102">
        <v>1481</v>
      </c>
      <c r="G52" s="110">
        <f t="shared" si="4"/>
        <v>1892.6</v>
      </c>
      <c r="H52" s="293"/>
      <c r="I52" s="294"/>
    </row>
    <row r="53" spans="1:15" x14ac:dyDescent="0.25">
      <c r="A53" s="221" t="s">
        <v>114</v>
      </c>
      <c r="B53" s="216"/>
      <c r="C53" s="18">
        <v>105</v>
      </c>
      <c r="D53" s="152">
        <v>3.92</v>
      </c>
      <c r="E53" s="110">
        <f t="shared" si="3"/>
        <v>411.59999999999997</v>
      </c>
      <c r="F53" s="102">
        <v>1481</v>
      </c>
      <c r="G53" s="110">
        <f t="shared" si="4"/>
        <v>1892.6</v>
      </c>
      <c r="H53" s="293"/>
      <c r="I53" s="294"/>
    </row>
    <row r="54" spans="1:15" x14ac:dyDescent="0.25">
      <c r="A54" s="221" t="s">
        <v>110</v>
      </c>
      <c r="B54" s="216"/>
      <c r="C54" s="18">
        <v>183</v>
      </c>
      <c r="D54" s="152">
        <v>3.92</v>
      </c>
      <c r="E54" s="110">
        <f t="shared" si="3"/>
        <v>717.36</v>
      </c>
      <c r="F54" s="102">
        <v>3900</v>
      </c>
      <c r="G54" s="110">
        <f t="shared" si="4"/>
        <v>4617.3599999999997</v>
      </c>
      <c r="H54" s="293"/>
      <c r="I54" s="294"/>
    </row>
    <row r="55" spans="1:15" x14ac:dyDescent="0.25">
      <c r="A55" s="221" t="s">
        <v>115</v>
      </c>
      <c r="B55" s="216"/>
      <c r="C55" s="18">
        <v>183</v>
      </c>
      <c r="D55" s="152">
        <v>3.92</v>
      </c>
      <c r="E55" s="110">
        <f t="shared" si="3"/>
        <v>717.36</v>
      </c>
      <c r="F55" s="102">
        <v>2224</v>
      </c>
      <c r="G55" s="110">
        <f t="shared" si="4"/>
        <v>2941.36</v>
      </c>
      <c r="H55" s="293"/>
      <c r="I55" s="294"/>
    </row>
    <row r="56" spans="1:15" x14ac:dyDescent="0.25">
      <c r="A56" s="221" t="s">
        <v>17</v>
      </c>
      <c r="B56" s="216"/>
      <c r="C56" s="18">
        <v>70</v>
      </c>
      <c r="D56" s="152">
        <v>3.92</v>
      </c>
      <c r="E56" s="110">
        <f t="shared" si="3"/>
        <v>274.39999999999998</v>
      </c>
      <c r="F56" s="102">
        <v>1250</v>
      </c>
      <c r="G56" s="110">
        <f t="shared" si="4"/>
        <v>1524.4</v>
      </c>
      <c r="H56" s="293"/>
      <c r="I56" s="294"/>
    </row>
    <row r="57" spans="1:15" x14ac:dyDescent="0.25">
      <c r="A57" s="287" t="s">
        <v>24</v>
      </c>
      <c r="B57" s="288"/>
      <c r="C57" s="18">
        <v>80</v>
      </c>
      <c r="D57" s="152">
        <v>3.92</v>
      </c>
      <c r="E57" s="110">
        <f t="shared" si="3"/>
        <v>313.60000000000002</v>
      </c>
      <c r="F57" s="102">
        <v>2484</v>
      </c>
      <c r="G57" s="110">
        <f t="shared" si="4"/>
        <v>2797.6</v>
      </c>
      <c r="H57" s="293"/>
      <c r="I57" s="294"/>
    </row>
    <row r="58" spans="1:15" x14ac:dyDescent="0.25">
      <c r="A58" s="221" t="s">
        <v>111</v>
      </c>
      <c r="B58" s="216"/>
      <c r="C58" s="18">
        <v>77</v>
      </c>
      <c r="D58" s="152">
        <v>3.92</v>
      </c>
      <c r="E58" s="110">
        <f t="shared" si="3"/>
        <v>301.83999999999997</v>
      </c>
      <c r="F58" s="102">
        <v>3886</v>
      </c>
      <c r="G58" s="110">
        <f t="shared" si="4"/>
        <v>4187.84</v>
      </c>
      <c r="H58" s="293"/>
      <c r="I58" s="294"/>
    </row>
    <row r="59" spans="1:15" x14ac:dyDescent="0.25">
      <c r="A59" s="221" t="s">
        <v>112</v>
      </c>
      <c r="B59" s="216"/>
      <c r="C59" s="18">
        <v>77</v>
      </c>
      <c r="D59" s="152">
        <v>3.92</v>
      </c>
      <c r="E59" s="110">
        <f t="shared" si="3"/>
        <v>301.83999999999997</v>
      </c>
      <c r="F59" s="102">
        <v>4001</v>
      </c>
      <c r="G59" s="110">
        <f t="shared" si="4"/>
        <v>4302.84</v>
      </c>
      <c r="H59" s="293"/>
      <c r="I59" s="294"/>
    </row>
    <row r="60" spans="1:15" x14ac:dyDescent="0.25">
      <c r="A60" s="221" t="s">
        <v>22</v>
      </c>
      <c r="B60" s="216"/>
      <c r="C60" s="18">
        <v>47</v>
      </c>
      <c r="D60" s="152">
        <v>3.92</v>
      </c>
      <c r="E60" s="110">
        <f t="shared" si="3"/>
        <v>184.24</v>
      </c>
      <c r="F60" s="102">
        <v>540</v>
      </c>
      <c r="G60" s="110">
        <f t="shared" si="4"/>
        <v>724.24</v>
      </c>
      <c r="H60" s="293"/>
      <c r="I60" s="294"/>
    </row>
    <row r="61" spans="1:15" x14ac:dyDescent="0.25">
      <c r="A61" s="287" t="s">
        <v>31</v>
      </c>
      <c r="B61" s="288"/>
      <c r="C61" s="18">
        <v>77</v>
      </c>
      <c r="D61" s="152">
        <v>3.92</v>
      </c>
      <c r="E61" s="110">
        <f t="shared" si="3"/>
        <v>301.83999999999997</v>
      </c>
      <c r="F61" s="102">
        <v>875</v>
      </c>
      <c r="G61" s="110">
        <f t="shared" si="4"/>
        <v>1176.8399999999999</v>
      </c>
      <c r="H61" s="293"/>
      <c r="I61" s="294"/>
    </row>
    <row r="62" spans="1:15" x14ac:dyDescent="0.25">
      <c r="A62" s="221" t="s">
        <v>28</v>
      </c>
      <c r="B62" s="216"/>
      <c r="C62" s="18">
        <v>90</v>
      </c>
      <c r="D62" s="152">
        <v>3.92</v>
      </c>
      <c r="E62" s="110">
        <f t="shared" si="3"/>
        <v>352.8</v>
      </c>
      <c r="F62" s="102">
        <v>566</v>
      </c>
      <c r="G62" s="110">
        <f t="shared" si="4"/>
        <v>918.8</v>
      </c>
      <c r="H62" s="293"/>
      <c r="I62" s="294"/>
    </row>
    <row r="63" spans="1:15" x14ac:dyDescent="0.25">
      <c r="A63" s="287" t="s">
        <v>26</v>
      </c>
      <c r="B63" s="288"/>
      <c r="C63" s="18">
        <v>90</v>
      </c>
      <c r="D63" s="152">
        <v>3.92</v>
      </c>
      <c r="E63" s="110">
        <f t="shared" si="3"/>
        <v>352.8</v>
      </c>
      <c r="F63" s="102">
        <v>861</v>
      </c>
      <c r="G63" s="110">
        <f t="shared" si="4"/>
        <v>1213.8</v>
      </c>
      <c r="H63" s="293"/>
      <c r="I63" s="294"/>
    </row>
    <row r="64" spans="1:15" x14ac:dyDescent="0.25">
      <c r="A64" s="221" t="s">
        <v>33</v>
      </c>
      <c r="B64" s="216"/>
      <c r="C64" s="18">
        <v>30</v>
      </c>
      <c r="D64" s="152">
        <v>3.92</v>
      </c>
      <c r="E64" s="110">
        <f t="shared" si="3"/>
        <v>117.6</v>
      </c>
      <c r="F64" s="102">
        <v>502</v>
      </c>
      <c r="G64" s="110">
        <f t="shared" si="4"/>
        <v>619.6</v>
      </c>
      <c r="H64" s="293"/>
      <c r="I64" s="294"/>
    </row>
    <row r="65" spans="1:9" x14ac:dyDescent="0.25">
      <c r="A65" s="221" t="s">
        <v>7</v>
      </c>
      <c r="B65" s="216"/>
      <c r="C65" s="18">
        <v>390</v>
      </c>
      <c r="D65" s="152">
        <v>3.92</v>
      </c>
      <c r="E65" s="110">
        <f t="shared" si="3"/>
        <v>1528.8</v>
      </c>
      <c r="F65" s="102">
        <v>7000</v>
      </c>
      <c r="G65" s="110">
        <f t="shared" si="4"/>
        <v>8528.7999999999993</v>
      </c>
      <c r="H65" s="293"/>
      <c r="I65" s="294"/>
    </row>
    <row r="66" spans="1:9" ht="15.75" thickBot="1" x14ac:dyDescent="0.3">
      <c r="A66" s="289" t="s">
        <v>19</v>
      </c>
      <c r="B66" s="290"/>
      <c r="C66" s="143">
        <v>65</v>
      </c>
      <c r="D66" s="153">
        <v>3.92</v>
      </c>
      <c r="E66" s="144">
        <f t="shared" si="3"/>
        <v>254.79999999999998</v>
      </c>
      <c r="F66" s="149">
        <v>446</v>
      </c>
      <c r="G66" s="144">
        <f t="shared" si="4"/>
        <v>700.8</v>
      </c>
      <c r="H66" s="295"/>
      <c r="I66" s="296"/>
    </row>
  </sheetData>
  <sheetProtection algorithmName="SHA-512" hashValue="C+bJkeaAS5qvRn5Xvn+Uzl5Bx9Ot5vg6BBW3o0z4YBLs8iy9V/iOjXT3MGLiSkEfat4TQIinfOOFt2a9fkIALw==" saltValue="ODKxhxmeSCgHMPywYFPSIw==" spinCount="100000" sheet="1" objects="1" scenarios="1"/>
  <mergeCells count="61">
    <mergeCell ref="A51:B51"/>
    <mergeCell ref="A52:B52"/>
    <mergeCell ref="E32:I32"/>
    <mergeCell ref="E30:H30"/>
    <mergeCell ref="D20:J20"/>
    <mergeCell ref="A66:B66"/>
    <mergeCell ref="H51:I66"/>
    <mergeCell ref="B45:C45"/>
    <mergeCell ref="B46:C46"/>
    <mergeCell ref="B47:C47"/>
    <mergeCell ref="I36:J47"/>
    <mergeCell ref="A62:B62"/>
    <mergeCell ref="A63:B63"/>
    <mergeCell ref="B39:C39"/>
    <mergeCell ref="B40:C40"/>
    <mergeCell ref="B41:C41"/>
    <mergeCell ref="B42:C42"/>
    <mergeCell ref="B43:C43"/>
    <mergeCell ref="B44:C44"/>
    <mergeCell ref="B36:C36"/>
    <mergeCell ref="B37:C37"/>
    <mergeCell ref="A64:B64"/>
    <mergeCell ref="A65:B65"/>
    <mergeCell ref="I35:J35"/>
    <mergeCell ref="A35:C35"/>
    <mergeCell ref="B38:C38"/>
    <mergeCell ref="A60:B60"/>
    <mergeCell ref="A61:B61"/>
    <mergeCell ref="H50:I50"/>
    <mergeCell ref="A54:B54"/>
    <mergeCell ref="A55:B55"/>
    <mergeCell ref="A56:B56"/>
    <mergeCell ref="A57:B57"/>
    <mergeCell ref="A58:B58"/>
    <mergeCell ref="A59:B59"/>
    <mergeCell ref="A53:B53"/>
    <mergeCell ref="A50:B50"/>
    <mergeCell ref="A1:T2"/>
    <mergeCell ref="L5:N5"/>
    <mergeCell ref="O3:P3"/>
    <mergeCell ref="O4:P4"/>
    <mergeCell ref="O5:P5"/>
    <mergeCell ref="Q3:T5"/>
    <mergeCell ref="L3:N3"/>
    <mergeCell ref="L4:N4"/>
    <mergeCell ref="D4:D18"/>
    <mergeCell ref="I4:I18"/>
    <mergeCell ref="L37:O37"/>
    <mergeCell ref="L47:N47"/>
    <mergeCell ref="L49:O49"/>
    <mergeCell ref="D27:H27"/>
    <mergeCell ref="P7:S7"/>
    <mergeCell ref="P12:R12"/>
    <mergeCell ref="M29:P29"/>
    <mergeCell ref="L34:Q34"/>
    <mergeCell ref="M21:P21"/>
    <mergeCell ref="L26:Q26"/>
    <mergeCell ref="L20:R20"/>
    <mergeCell ref="E21:H21"/>
    <mergeCell ref="E28:H28"/>
    <mergeCell ref="L28:R28"/>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41DBA-0EEE-4775-9FDE-BF2345D35F51}">
  <sheetPr>
    <tabColor theme="9" tint="0.79998168889431442"/>
  </sheetPr>
  <dimension ref="A1:K51"/>
  <sheetViews>
    <sheetView workbookViewId="0">
      <selection activeCell="A3" sqref="A3:C3"/>
    </sheetView>
  </sheetViews>
  <sheetFormatPr defaultRowHeight="15" x14ac:dyDescent="0.25"/>
  <cols>
    <col min="1" max="1" width="9.28515625" customWidth="1"/>
    <col min="2" max="2" width="9.28515625" bestFit="1" customWidth="1"/>
    <col min="3" max="3" width="11.42578125" customWidth="1"/>
    <col min="6" max="7" width="10.85546875" bestFit="1" customWidth="1"/>
    <col min="8" max="8" width="9.28515625" bestFit="1" customWidth="1"/>
    <col min="10" max="11" width="11" bestFit="1" customWidth="1"/>
  </cols>
  <sheetData>
    <row r="1" spans="1:11" ht="18.75" x14ac:dyDescent="0.3">
      <c r="A1" s="311" t="s">
        <v>201</v>
      </c>
      <c r="B1" s="311"/>
      <c r="C1" s="311"/>
      <c r="D1" s="311"/>
      <c r="E1" s="311"/>
      <c r="F1" s="311"/>
      <c r="G1" s="311"/>
      <c r="H1" s="311"/>
      <c r="I1" s="311"/>
      <c r="J1" s="311"/>
      <c r="K1" s="311"/>
    </row>
    <row r="2" spans="1:11" ht="30.75" customHeight="1" x14ac:dyDescent="0.25">
      <c r="A2" s="310" t="s">
        <v>202</v>
      </c>
      <c r="B2" s="310"/>
      <c r="C2" s="310"/>
      <c r="D2" s="310"/>
      <c r="E2" s="310"/>
      <c r="F2" s="310"/>
      <c r="G2" s="310"/>
      <c r="H2" s="310"/>
      <c r="I2" s="310"/>
      <c r="J2" s="310"/>
      <c r="K2" s="310"/>
    </row>
    <row r="3" spans="1:11" x14ac:dyDescent="0.25">
      <c r="A3" s="309" t="s">
        <v>203</v>
      </c>
      <c r="B3" s="309"/>
      <c r="C3" s="309"/>
      <c r="D3" s="100" t="s">
        <v>204</v>
      </c>
      <c r="E3" s="101">
        <v>3.92</v>
      </c>
      <c r="F3" s="304"/>
      <c r="G3" s="304"/>
      <c r="H3" s="304"/>
      <c r="I3" s="304"/>
      <c r="J3" s="304"/>
      <c r="K3" s="304"/>
    </row>
    <row r="4" spans="1:11" x14ac:dyDescent="0.25">
      <c r="A4" s="306"/>
      <c r="B4" s="306"/>
      <c r="C4" s="306"/>
      <c r="D4" s="306"/>
      <c r="E4" s="306"/>
      <c r="F4" s="306"/>
      <c r="G4" s="306"/>
      <c r="H4" s="306"/>
      <c r="I4" s="306"/>
      <c r="J4" s="306"/>
      <c r="K4" s="306"/>
    </row>
    <row r="5" spans="1:11" ht="18.75" x14ac:dyDescent="0.3">
      <c r="A5" s="308" t="s">
        <v>205</v>
      </c>
      <c r="B5" s="308"/>
      <c r="C5" s="308"/>
      <c r="D5" s="308"/>
      <c r="E5" s="308"/>
      <c r="F5" s="308"/>
      <c r="G5" s="308"/>
      <c r="H5" s="308"/>
      <c r="I5" s="308"/>
      <c r="J5" s="308"/>
      <c r="K5" s="308"/>
    </row>
    <row r="6" spans="1:11" ht="24" x14ac:dyDescent="0.25">
      <c r="A6" s="76" t="s">
        <v>206</v>
      </c>
      <c r="B6" s="76" t="s">
        <v>207</v>
      </c>
      <c r="C6" s="76" t="s">
        <v>208</v>
      </c>
      <c r="D6" s="76" t="s">
        <v>43</v>
      </c>
      <c r="E6" s="76" t="s">
        <v>62</v>
      </c>
      <c r="F6" s="77" t="s">
        <v>209</v>
      </c>
      <c r="G6" s="77" t="s">
        <v>210</v>
      </c>
      <c r="H6" s="77" t="s">
        <v>211</v>
      </c>
      <c r="I6" s="76" t="s">
        <v>212</v>
      </c>
      <c r="J6" s="76" t="s">
        <v>213</v>
      </c>
      <c r="K6" s="76" t="s">
        <v>216</v>
      </c>
    </row>
    <row r="7" spans="1:11" x14ac:dyDescent="0.25">
      <c r="A7" s="305" t="s">
        <v>214</v>
      </c>
      <c r="B7" s="305"/>
      <c r="C7" s="305"/>
      <c r="D7" s="305"/>
      <c r="E7" s="305"/>
      <c r="F7" s="305"/>
      <c r="G7" s="305"/>
      <c r="H7" s="305"/>
      <c r="I7" s="305"/>
      <c r="J7" s="305"/>
      <c r="K7" s="305"/>
    </row>
    <row r="8" spans="1:11" x14ac:dyDescent="0.25">
      <c r="A8" s="78" t="s">
        <v>215</v>
      </c>
      <c r="B8" s="78" t="s">
        <v>217</v>
      </c>
      <c r="C8" s="79" t="s">
        <v>218</v>
      </c>
      <c r="D8" s="67" t="s">
        <v>272</v>
      </c>
      <c r="E8" s="67" t="s">
        <v>236</v>
      </c>
      <c r="F8" s="87" t="s">
        <v>219</v>
      </c>
      <c r="G8" s="88">
        <v>1250</v>
      </c>
      <c r="H8" s="84">
        <f>'Cost Calculations'!G56</f>
        <v>1524.4</v>
      </c>
      <c r="I8" s="91">
        <v>70</v>
      </c>
      <c r="J8" s="92">
        <v>45796</v>
      </c>
      <c r="K8" s="87" t="s">
        <v>220</v>
      </c>
    </row>
    <row r="9" spans="1:11" x14ac:dyDescent="0.25">
      <c r="A9" s="80" t="s">
        <v>221</v>
      </c>
      <c r="B9" s="80" t="s">
        <v>222</v>
      </c>
      <c r="C9" s="81" t="s">
        <v>223</v>
      </c>
      <c r="D9" s="67" t="s">
        <v>272</v>
      </c>
      <c r="E9" s="67" t="s">
        <v>236</v>
      </c>
      <c r="F9" s="89">
        <v>5184</v>
      </c>
      <c r="G9" s="89">
        <v>2484</v>
      </c>
      <c r="H9" s="55">
        <f>'Cost Calculations'!G57</f>
        <v>2797.6</v>
      </c>
      <c r="I9" s="67">
        <v>80</v>
      </c>
      <c r="J9" s="93">
        <v>45796</v>
      </c>
      <c r="K9" s="93">
        <v>45885</v>
      </c>
    </row>
    <row r="10" spans="1:11" x14ac:dyDescent="0.25">
      <c r="A10" s="307" t="s">
        <v>224</v>
      </c>
      <c r="B10" s="307"/>
      <c r="C10" s="307"/>
      <c r="D10" s="307"/>
      <c r="E10" s="307"/>
      <c r="F10" s="307"/>
      <c r="G10" s="307"/>
      <c r="H10" s="307"/>
      <c r="I10" s="307"/>
      <c r="J10" s="307"/>
      <c r="K10" s="307"/>
    </row>
    <row r="11" spans="1:11" x14ac:dyDescent="0.25">
      <c r="A11" s="80" t="s">
        <v>164</v>
      </c>
      <c r="B11" s="80" t="s">
        <v>166</v>
      </c>
      <c r="C11" s="80" t="s">
        <v>165</v>
      </c>
      <c r="D11" s="67" t="s">
        <v>272</v>
      </c>
      <c r="E11" s="67" t="s">
        <v>236</v>
      </c>
      <c r="F11" s="90">
        <v>7200</v>
      </c>
      <c r="G11" s="90">
        <v>5660</v>
      </c>
      <c r="H11" s="55">
        <f>'Cost Calculations'!G51</f>
        <v>6004.96</v>
      </c>
      <c r="I11" s="67">
        <v>88</v>
      </c>
      <c r="J11" s="94">
        <v>45796</v>
      </c>
      <c r="K11" s="94">
        <v>45870</v>
      </c>
    </row>
    <row r="12" spans="1:11" x14ac:dyDescent="0.25">
      <c r="A12" s="80" t="s">
        <v>167</v>
      </c>
      <c r="B12" s="80" t="s">
        <v>168</v>
      </c>
      <c r="C12" s="80" t="s">
        <v>165</v>
      </c>
      <c r="D12" s="67" t="s">
        <v>272</v>
      </c>
      <c r="E12" s="67" t="s">
        <v>236</v>
      </c>
      <c r="F12" s="90">
        <v>7200</v>
      </c>
      <c r="G12" s="90">
        <v>5660</v>
      </c>
      <c r="H12" s="55">
        <f>'Cost Calculations'!G51</f>
        <v>6004.96</v>
      </c>
      <c r="I12" s="67">
        <v>88</v>
      </c>
      <c r="J12" s="94">
        <v>45796</v>
      </c>
      <c r="K12" s="94">
        <v>45870</v>
      </c>
    </row>
    <row r="13" spans="1:11" x14ac:dyDescent="0.25">
      <c r="A13" s="80" t="s">
        <v>169</v>
      </c>
      <c r="B13" s="80" t="s">
        <v>170</v>
      </c>
      <c r="C13" s="80" t="s">
        <v>165</v>
      </c>
      <c r="D13" s="67" t="s">
        <v>272</v>
      </c>
      <c r="E13" s="67" t="s">
        <v>236</v>
      </c>
      <c r="F13" s="90">
        <v>7200</v>
      </c>
      <c r="G13" s="90">
        <v>5660</v>
      </c>
      <c r="H13" s="55">
        <f>'Cost Calculations'!G51</f>
        <v>6004.96</v>
      </c>
      <c r="I13" s="67">
        <v>88</v>
      </c>
      <c r="J13" s="94">
        <v>45796</v>
      </c>
      <c r="K13" s="94">
        <v>45870</v>
      </c>
    </row>
    <row r="14" spans="1:11" x14ac:dyDescent="0.25">
      <c r="A14" s="80" t="s">
        <v>171</v>
      </c>
      <c r="B14" s="80" t="s">
        <v>172</v>
      </c>
      <c r="C14" s="80" t="s">
        <v>165</v>
      </c>
      <c r="D14" s="67" t="s">
        <v>272</v>
      </c>
      <c r="E14" s="67" t="s">
        <v>236</v>
      </c>
      <c r="F14" s="90">
        <v>7200</v>
      </c>
      <c r="G14" s="90">
        <v>5660</v>
      </c>
      <c r="H14" s="55">
        <f>'Cost Calculations'!G51</f>
        <v>6004.96</v>
      </c>
      <c r="I14" s="67">
        <v>88</v>
      </c>
      <c r="J14" s="94">
        <v>45796</v>
      </c>
      <c r="K14" s="94">
        <v>45870</v>
      </c>
    </row>
    <row r="15" spans="1:11" x14ac:dyDescent="0.25">
      <c r="A15" s="307" t="s">
        <v>225</v>
      </c>
      <c r="B15" s="307"/>
      <c r="C15" s="307"/>
      <c r="D15" s="307"/>
      <c r="E15" s="307"/>
      <c r="F15" s="307"/>
      <c r="G15" s="307"/>
      <c r="H15" s="307"/>
      <c r="I15" s="307"/>
      <c r="J15" s="307"/>
      <c r="K15" s="307"/>
    </row>
    <row r="16" spans="1:11" x14ac:dyDescent="0.25">
      <c r="A16" s="80" t="s">
        <v>173</v>
      </c>
      <c r="B16" s="80" t="s">
        <v>175</v>
      </c>
      <c r="C16" s="80" t="s">
        <v>174</v>
      </c>
      <c r="D16" s="67" t="s">
        <v>272</v>
      </c>
      <c r="E16" s="67" t="s">
        <v>236</v>
      </c>
      <c r="F16" s="90">
        <v>7822</v>
      </c>
      <c r="G16" s="90">
        <v>1481</v>
      </c>
      <c r="H16" s="55">
        <f>'Cost Calculations'!G52</f>
        <v>1892.6</v>
      </c>
      <c r="I16" s="67">
        <v>110</v>
      </c>
      <c r="J16" s="94">
        <v>45740</v>
      </c>
      <c r="K16" s="94">
        <v>45859</v>
      </c>
    </row>
    <row r="17" spans="1:11" x14ac:dyDescent="0.25">
      <c r="A17" s="80" t="s">
        <v>173</v>
      </c>
      <c r="B17" s="80" t="s">
        <v>176</v>
      </c>
      <c r="C17" s="80" t="s">
        <v>174</v>
      </c>
      <c r="D17" s="67" t="s">
        <v>272</v>
      </c>
      <c r="E17" s="67" t="s">
        <v>236</v>
      </c>
      <c r="F17" s="90">
        <v>8767</v>
      </c>
      <c r="G17" s="90">
        <v>1481</v>
      </c>
      <c r="H17" s="55">
        <f>'Cost Calculations'!G53</f>
        <v>1892.6</v>
      </c>
      <c r="I17" s="67">
        <v>110</v>
      </c>
      <c r="J17" s="94">
        <v>45769</v>
      </c>
      <c r="K17" s="94">
        <v>45858</v>
      </c>
    </row>
    <row r="18" spans="1:11" x14ac:dyDescent="0.25">
      <c r="A18" s="80" t="s">
        <v>177</v>
      </c>
      <c r="B18" s="80" t="s">
        <v>178</v>
      </c>
      <c r="C18" s="80" t="s">
        <v>174</v>
      </c>
      <c r="D18" s="67" t="s">
        <v>272</v>
      </c>
      <c r="E18" s="67" t="s">
        <v>236</v>
      </c>
      <c r="F18" s="90">
        <v>7812</v>
      </c>
      <c r="G18" s="90">
        <v>2224</v>
      </c>
      <c r="H18" s="55">
        <f>'Cost Calculations'!G55</f>
        <v>2941.36</v>
      </c>
      <c r="I18" s="67">
        <v>200</v>
      </c>
      <c r="J18" s="94">
        <v>45762</v>
      </c>
      <c r="K18" s="94">
        <v>45881</v>
      </c>
    </row>
    <row r="19" spans="1:11" x14ac:dyDescent="0.25">
      <c r="A19" s="80" t="s">
        <v>177</v>
      </c>
      <c r="B19" s="80" t="s">
        <v>179</v>
      </c>
      <c r="C19" s="80" t="s">
        <v>174</v>
      </c>
      <c r="D19" s="67" t="s">
        <v>272</v>
      </c>
      <c r="E19" s="67" t="s">
        <v>236</v>
      </c>
      <c r="F19" s="90">
        <v>13925</v>
      </c>
      <c r="G19" s="90">
        <v>3900</v>
      </c>
      <c r="H19" s="55">
        <f>'Cost Calculations'!G54</f>
        <v>4617.3599999999997</v>
      </c>
      <c r="I19" s="67">
        <v>200</v>
      </c>
      <c r="J19" s="94">
        <v>45783</v>
      </c>
      <c r="K19" s="94">
        <v>45902</v>
      </c>
    </row>
    <row r="20" spans="1:11" x14ac:dyDescent="0.25">
      <c r="A20" s="307" t="s">
        <v>226</v>
      </c>
      <c r="B20" s="307"/>
      <c r="C20" s="307"/>
      <c r="D20" s="307"/>
      <c r="E20" s="307"/>
      <c r="F20" s="307"/>
      <c r="G20" s="307"/>
      <c r="H20" s="307"/>
      <c r="I20" s="307"/>
      <c r="J20" s="307"/>
      <c r="K20" s="307"/>
    </row>
    <row r="21" spans="1:11" x14ac:dyDescent="0.25">
      <c r="A21" s="80" t="s">
        <v>180</v>
      </c>
      <c r="B21" s="80" t="s">
        <v>182</v>
      </c>
      <c r="C21" s="80" t="s">
        <v>181</v>
      </c>
      <c r="D21" s="67" t="s">
        <v>273</v>
      </c>
      <c r="E21" s="67" t="s">
        <v>236</v>
      </c>
      <c r="F21" s="90">
        <v>4256</v>
      </c>
      <c r="G21" s="90">
        <v>3886</v>
      </c>
      <c r="H21" s="85">
        <f>'Cost Calculations'!G58</f>
        <v>4187.84</v>
      </c>
      <c r="I21" s="67">
        <v>70</v>
      </c>
      <c r="J21" s="94">
        <v>45778</v>
      </c>
      <c r="K21" s="94">
        <v>45897</v>
      </c>
    </row>
    <row r="22" spans="1:11" x14ac:dyDescent="0.25">
      <c r="A22" s="80" t="s">
        <v>180</v>
      </c>
      <c r="B22" s="80" t="s">
        <v>183</v>
      </c>
      <c r="C22" s="80" t="s">
        <v>181</v>
      </c>
      <c r="D22" s="67" t="s">
        <v>274</v>
      </c>
      <c r="E22" s="67" t="s">
        <v>236</v>
      </c>
      <c r="F22" s="90">
        <v>4312</v>
      </c>
      <c r="G22" s="90">
        <v>4001</v>
      </c>
      <c r="H22" s="85">
        <f>'Cost Calculations'!G59</f>
        <v>4302.84</v>
      </c>
      <c r="I22" s="67">
        <v>110</v>
      </c>
      <c r="J22" s="94">
        <v>45778</v>
      </c>
      <c r="K22" s="94">
        <v>45897</v>
      </c>
    </row>
    <row r="23" spans="1:11" x14ac:dyDescent="0.25">
      <c r="A23" s="80" t="s">
        <v>184</v>
      </c>
      <c r="B23" s="80" t="s">
        <v>185</v>
      </c>
      <c r="C23" s="80" t="s">
        <v>161</v>
      </c>
      <c r="D23" s="67" t="s">
        <v>271</v>
      </c>
      <c r="E23" s="67" t="s">
        <v>236</v>
      </c>
      <c r="F23" s="95" t="s">
        <v>162</v>
      </c>
      <c r="G23" s="96">
        <v>540</v>
      </c>
      <c r="H23" s="55">
        <f>'Cost Calculations'!G60</f>
        <v>724.24</v>
      </c>
      <c r="I23" s="67">
        <v>50</v>
      </c>
      <c r="J23" s="94">
        <v>45778</v>
      </c>
      <c r="K23" s="95" t="s">
        <v>163</v>
      </c>
    </row>
    <row r="24" spans="1:11" x14ac:dyDescent="0.25">
      <c r="A24" s="80" t="s">
        <v>180</v>
      </c>
      <c r="B24" s="80" t="s">
        <v>186</v>
      </c>
      <c r="C24" s="80" t="s">
        <v>161</v>
      </c>
      <c r="D24" s="67" t="s">
        <v>272</v>
      </c>
      <c r="E24" s="67" t="s">
        <v>236</v>
      </c>
      <c r="F24" s="95" t="s">
        <v>162</v>
      </c>
      <c r="G24" s="96">
        <v>875</v>
      </c>
      <c r="H24" s="55">
        <f>'Cost Calculations'!F61</f>
        <v>875</v>
      </c>
      <c r="I24" s="67">
        <v>65</v>
      </c>
      <c r="J24" s="94">
        <v>45778</v>
      </c>
      <c r="K24" s="95" t="s">
        <v>163</v>
      </c>
    </row>
    <row r="25" spans="1:11" x14ac:dyDescent="0.25">
      <c r="A25" s="307" t="s">
        <v>227</v>
      </c>
      <c r="B25" s="307"/>
      <c r="C25" s="307"/>
      <c r="D25" s="307"/>
      <c r="E25" s="307"/>
      <c r="F25" s="307"/>
      <c r="G25" s="307"/>
      <c r="H25" s="307"/>
      <c r="I25" s="307"/>
      <c r="J25" s="307"/>
      <c r="K25" s="307"/>
    </row>
    <row r="26" spans="1:11" x14ac:dyDescent="0.25">
      <c r="A26" s="80" t="s">
        <v>187</v>
      </c>
      <c r="B26" s="80" t="s">
        <v>189</v>
      </c>
      <c r="C26" s="80" t="s">
        <v>188</v>
      </c>
      <c r="D26" s="67" t="s">
        <v>272</v>
      </c>
      <c r="E26" s="67" t="s">
        <v>236</v>
      </c>
      <c r="F26" s="90">
        <v>6892</v>
      </c>
      <c r="G26" s="90">
        <v>1650</v>
      </c>
      <c r="H26" s="55">
        <f>'Cost Calculations'!H37</f>
        <v>2042</v>
      </c>
      <c r="I26" s="67">
        <v>100</v>
      </c>
      <c r="J26" s="94">
        <v>45789</v>
      </c>
      <c r="K26" s="94">
        <v>45878</v>
      </c>
    </row>
    <row r="27" spans="1:11" x14ac:dyDescent="0.25">
      <c r="A27" s="80" t="s">
        <v>190</v>
      </c>
      <c r="B27" s="80" t="s">
        <v>191</v>
      </c>
      <c r="C27" s="80" t="s">
        <v>188</v>
      </c>
      <c r="D27" s="67" t="s">
        <v>275</v>
      </c>
      <c r="E27" s="67" t="s">
        <v>236</v>
      </c>
      <c r="F27" s="90">
        <v>3760</v>
      </c>
      <c r="G27" s="90">
        <v>1145</v>
      </c>
      <c r="H27" s="55">
        <f>'Cost Calculations'!H40</f>
        <v>1341</v>
      </c>
      <c r="I27" s="67">
        <v>50</v>
      </c>
      <c r="J27" s="94">
        <v>45792</v>
      </c>
      <c r="K27" s="94">
        <v>45911</v>
      </c>
    </row>
    <row r="28" spans="1:11" x14ac:dyDescent="0.25">
      <c r="A28" s="80" t="s">
        <v>192</v>
      </c>
      <c r="B28" s="80" t="s">
        <v>193</v>
      </c>
      <c r="C28" s="80" t="s">
        <v>188</v>
      </c>
      <c r="D28" s="67" t="s">
        <v>275</v>
      </c>
      <c r="E28" s="67" t="s">
        <v>236</v>
      </c>
      <c r="F28" s="90">
        <v>6950</v>
      </c>
      <c r="G28" s="90">
        <v>1650</v>
      </c>
      <c r="H28" s="55">
        <f>'Cost Calculations'!H36</f>
        <v>2042</v>
      </c>
      <c r="I28" s="67">
        <v>100</v>
      </c>
      <c r="J28" s="94">
        <v>45802</v>
      </c>
      <c r="K28" s="94">
        <v>45891</v>
      </c>
    </row>
    <row r="29" spans="1:11" x14ac:dyDescent="0.25">
      <c r="A29" s="80" t="s">
        <v>190</v>
      </c>
      <c r="B29" s="80" t="s">
        <v>195</v>
      </c>
      <c r="C29" s="80" t="s">
        <v>194</v>
      </c>
      <c r="D29" s="67" t="s">
        <v>273</v>
      </c>
      <c r="E29" s="67" t="s">
        <v>277</v>
      </c>
      <c r="F29" s="90">
        <v>4045</v>
      </c>
      <c r="G29" s="90">
        <v>1235</v>
      </c>
      <c r="H29" s="55">
        <f>'Cost Calculations'!H41</f>
        <v>1431</v>
      </c>
      <c r="I29" s="67">
        <v>50</v>
      </c>
      <c r="J29" s="94">
        <v>45792</v>
      </c>
      <c r="K29" s="94">
        <v>45881</v>
      </c>
    </row>
    <row r="30" spans="1:11" x14ac:dyDescent="0.25">
      <c r="A30" s="82" t="s">
        <v>229</v>
      </c>
      <c r="B30" s="80" t="s">
        <v>196</v>
      </c>
      <c r="C30" s="80" t="s">
        <v>194</v>
      </c>
      <c r="D30" s="67" t="s">
        <v>273</v>
      </c>
      <c r="E30" s="67" t="s">
        <v>277</v>
      </c>
      <c r="F30" s="90">
        <v>7197</v>
      </c>
      <c r="G30" s="90">
        <v>1976</v>
      </c>
      <c r="H30" s="55">
        <f>'Cost Calculations'!H38</f>
        <v>2368</v>
      </c>
      <c r="I30" s="67">
        <v>100</v>
      </c>
      <c r="J30" s="94">
        <v>45799</v>
      </c>
      <c r="K30" s="94">
        <v>45888</v>
      </c>
    </row>
    <row r="31" spans="1:11" x14ac:dyDescent="0.25">
      <c r="A31" s="80" t="s">
        <v>190</v>
      </c>
      <c r="B31" s="80" t="s">
        <v>197</v>
      </c>
      <c r="C31" s="80" t="s">
        <v>188</v>
      </c>
      <c r="D31" s="67" t="s">
        <v>276</v>
      </c>
      <c r="E31" s="67" t="s">
        <v>236</v>
      </c>
      <c r="F31" s="90">
        <v>4010</v>
      </c>
      <c r="G31" s="90">
        <v>1195</v>
      </c>
      <c r="H31" s="55">
        <f>'Cost Calculations'!H39</f>
        <v>1391</v>
      </c>
      <c r="I31" s="67">
        <v>50</v>
      </c>
      <c r="J31" s="94">
        <v>45768</v>
      </c>
      <c r="K31" s="94">
        <v>45857</v>
      </c>
    </row>
    <row r="32" spans="1:11" ht="15" customHeight="1" x14ac:dyDescent="0.25">
      <c r="A32" s="83" t="s">
        <v>198</v>
      </c>
      <c r="B32" s="83" t="s">
        <v>200</v>
      </c>
      <c r="C32" s="83" t="s">
        <v>199</v>
      </c>
      <c r="D32" s="97" t="s">
        <v>276</v>
      </c>
      <c r="E32" s="67" t="s">
        <v>236</v>
      </c>
      <c r="F32" s="98">
        <v>5566</v>
      </c>
      <c r="G32" s="98">
        <v>1460</v>
      </c>
      <c r="H32" s="86">
        <f>'Cost Calculations'!H42</f>
        <v>1812.8</v>
      </c>
      <c r="I32" s="97">
        <v>100</v>
      </c>
      <c r="J32" s="99">
        <v>45804</v>
      </c>
      <c r="K32" s="99">
        <v>45893</v>
      </c>
    </row>
    <row r="33" spans="1:11" ht="18.75" x14ac:dyDescent="0.3">
      <c r="A33" s="308" t="s">
        <v>228</v>
      </c>
      <c r="B33" s="308"/>
      <c r="C33" s="308"/>
      <c r="D33" s="308"/>
      <c r="E33" s="308"/>
      <c r="F33" s="308"/>
      <c r="G33" s="308"/>
      <c r="H33" s="308"/>
      <c r="I33" s="308"/>
      <c r="J33" s="308"/>
      <c r="K33" s="308"/>
    </row>
    <row r="34" spans="1:11" ht="27" customHeight="1" x14ac:dyDescent="0.25">
      <c r="A34" s="73" t="s">
        <v>206</v>
      </c>
      <c r="B34" s="73" t="s">
        <v>207</v>
      </c>
      <c r="C34" s="73" t="s">
        <v>208</v>
      </c>
      <c r="D34" s="73" t="s">
        <v>43</v>
      </c>
      <c r="E34" s="73" t="s">
        <v>62</v>
      </c>
      <c r="F34" s="73" t="s">
        <v>209</v>
      </c>
      <c r="G34" s="73" t="s">
        <v>210</v>
      </c>
      <c r="H34" s="73" t="s">
        <v>211</v>
      </c>
      <c r="I34" s="73" t="s">
        <v>212</v>
      </c>
      <c r="J34" s="73" t="s">
        <v>213</v>
      </c>
      <c r="K34" s="73" t="s">
        <v>216</v>
      </c>
    </row>
    <row r="35" spans="1:11" x14ac:dyDescent="0.25">
      <c r="A35" s="305" t="s">
        <v>230</v>
      </c>
      <c r="B35" s="305"/>
      <c r="C35" s="305"/>
      <c r="D35" s="305"/>
      <c r="E35" s="305"/>
      <c r="F35" s="305"/>
      <c r="G35" s="305"/>
      <c r="H35" s="305"/>
      <c r="I35" s="305"/>
      <c r="J35" s="305"/>
      <c r="K35" s="305"/>
    </row>
    <row r="36" spans="1:11" x14ac:dyDescent="0.25">
      <c r="A36" s="74" t="s">
        <v>231</v>
      </c>
      <c r="B36" s="74" t="s">
        <v>232</v>
      </c>
      <c r="C36" s="74" t="s">
        <v>234</v>
      </c>
      <c r="D36" s="67" t="s">
        <v>237</v>
      </c>
      <c r="E36" s="67" t="s">
        <v>235</v>
      </c>
      <c r="F36" s="71">
        <v>24912</v>
      </c>
      <c r="G36" s="71">
        <v>7000</v>
      </c>
      <c r="H36" s="55">
        <f>'Cost Calculations'!G65</f>
        <v>8528.7999999999993</v>
      </c>
      <c r="I36" s="67">
        <v>390</v>
      </c>
      <c r="J36" s="72">
        <v>45778</v>
      </c>
      <c r="K36" s="72">
        <v>45877</v>
      </c>
    </row>
    <row r="37" spans="1:11" x14ac:dyDescent="0.25">
      <c r="A37" s="74" t="s">
        <v>231</v>
      </c>
      <c r="B37" s="74" t="s">
        <v>233</v>
      </c>
      <c r="C37" s="74" t="s">
        <v>234</v>
      </c>
      <c r="D37" s="67" t="s">
        <v>237</v>
      </c>
      <c r="E37" s="67" t="s">
        <v>236</v>
      </c>
      <c r="F37" s="71">
        <v>24912</v>
      </c>
      <c r="G37" s="71">
        <v>7000</v>
      </c>
      <c r="H37" s="55">
        <f>'Cost Calculations'!G65</f>
        <v>8528.7999999999993</v>
      </c>
      <c r="I37" s="67">
        <v>390</v>
      </c>
      <c r="J37" s="72">
        <v>45787</v>
      </c>
      <c r="K37" s="72">
        <v>45886</v>
      </c>
    </row>
    <row r="38" spans="1:11" x14ac:dyDescent="0.25">
      <c r="A38" s="305" t="s">
        <v>238</v>
      </c>
      <c r="B38" s="305"/>
      <c r="C38" s="305"/>
      <c r="D38" s="305"/>
      <c r="E38" s="305"/>
      <c r="F38" s="305"/>
      <c r="G38" s="305"/>
      <c r="H38" s="305"/>
      <c r="I38" s="305"/>
      <c r="J38" s="305"/>
      <c r="K38" s="305"/>
    </row>
    <row r="39" spans="1:11" x14ac:dyDescent="0.25">
      <c r="A39" s="74" t="s">
        <v>278</v>
      </c>
      <c r="B39" s="74" t="s">
        <v>239</v>
      </c>
      <c r="C39" s="74" t="s">
        <v>240</v>
      </c>
      <c r="D39" s="67" t="s">
        <v>237</v>
      </c>
      <c r="E39" s="67" t="s">
        <v>235</v>
      </c>
      <c r="F39" s="71">
        <v>3046</v>
      </c>
      <c r="G39" s="71">
        <v>861</v>
      </c>
      <c r="H39" s="55">
        <f>'Cost Calculations'!G63</f>
        <v>1213.8</v>
      </c>
      <c r="I39" s="67">
        <v>90</v>
      </c>
      <c r="J39" s="72">
        <v>45839</v>
      </c>
      <c r="K39" s="72">
        <v>46203</v>
      </c>
    </row>
    <row r="40" spans="1:11" x14ac:dyDescent="0.25">
      <c r="A40" s="74" t="s">
        <v>279</v>
      </c>
      <c r="B40" s="74" t="s">
        <v>241</v>
      </c>
      <c r="C40" s="74" t="s">
        <v>240</v>
      </c>
      <c r="D40" s="67" t="s">
        <v>237</v>
      </c>
      <c r="E40" s="67" t="s">
        <v>235</v>
      </c>
      <c r="F40" s="71">
        <v>2044</v>
      </c>
      <c r="G40" s="71">
        <v>566</v>
      </c>
      <c r="H40" s="55">
        <f>'Cost Calculations'!G62</f>
        <v>918.8</v>
      </c>
      <c r="I40" s="67">
        <v>90</v>
      </c>
      <c r="J40" s="72">
        <v>45839</v>
      </c>
      <c r="K40" s="72">
        <v>46203</v>
      </c>
    </row>
    <row r="41" spans="1:11" x14ac:dyDescent="0.25">
      <c r="A41" s="305" t="s">
        <v>242</v>
      </c>
      <c r="B41" s="305"/>
      <c r="C41" s="305"/>
      <c r="D41" s="305"/>
      <c r="E41" s="305"/>
      <c r="F41" s="305"/>
      <c r="G41" s="305"/>
      <c r="H41" s="305"/>
      <c r="I41" s="305"/>
      <c r="J41" s="305"/>
      <c r="K41" s="305"/>
    </row>
    <row r="42" spans="1:11" x14ac:dyDescent="0.25">
      <c r="A42" s="74" t="s">
        <v>243</v>
      </c>
      <c r="B42" s="74" t="s">
        <v>245</v>
      </c>
      <c r="C42" s="74" t="s">
        <v>240</v>
      </c>
      <c r="D42" s="67" t="s">
        <v>237</v>
      </c>
      <c r="E42" s="67" t="s">
        <v>235</v>
      </c>
      <c r="F42" s="71">
        <v>2130</v>
      </c>
      <c r="G42" s="71">
        <v>502</v>
      </c>
      <c r="H42" s="55">
        <f>'Cost Calculations'!G64</f>
        <v>619.6</v>
      </c>
      <c r="I42" s="67">
        <v>25</v>
      </c>
      <c r="J42" s="72">
        <v>45839</v>
      </c>
      <c r="K42" s="72">
        <v>46203</v>
      </c>
    </row>
    <row r="43" spans="1:11" x14ac:dyDescent="0.25">
      <c r="A43" s="74" t="s">
        <v>244</v>
      </c>
      <c r="B43" s="74" t="s">
        <v>246</v>
      </c>
      <c r="C43" s="74" t="s">
        <v>240</v>
      </c>
      <c r="D43" s="67" t="s">
        <v>237</v>
      </c>
      <c r="E43" s="67" t="s">
        <v>235</v>
      </c>
      <c r="F43" s="71">
        <v>1950</v>
      </c>
      <c r="G43" s="71">
        <v>446</v>
      </c>
      <c r="H43" s="55">
        <f>'Cost Calculations'!G66</f>
        <v>700.8</v>
      </c>
      <c r="I43" s="67">
        <v>65</v>
      </c>
      <c r="J43" s="72">
        <v>45839</v>
      </c>
      <c r="K43" s="72">
        <v>46203</v>
      </c>
    </row>
    <row r="44" spans="1:11" x14ac:dyDescent="0.25">
      <c r="A44" s="305" t="s">
        <v>227</v>
      </c>
      <c r="B44" s="305"/>
      <c r="C44" s="305"/>
      <c r="D44" s="305"/>
      <c r="E44" s="305"/>
      <c r="F44" s="305"/>
      <c r="G44" s="305"/>
      <c r="H44" s="305"/>
      <c r="I44" s="305"/>
      <c r="J44" s="305"/>
      <c r="K44" s="305"/>
    </row>
    <row r="45" spans="1:11" x14ac:dyDescent="0.25">
      <c r="A45" s="75" t="s">
        <v>247</v>
      </c>
      <c r="B45" s="75" t="s">
        <v>255</v>
      </c>
      <c r="C45" s="75" t="s">
        <v>251</v>
      </c>
      <c r="D45" s="67" t="s">
        <v>268</v>
      </c>
      <c r="E45" s="69" t="s">
        <v>261</v>
      </c>
      <c r="F45" s="70">
        <v>4950</v>
      </c>
      <c r="G45" s="70">
        <v>1550</v>
      </c>
      <c r="H45" s="55">
        <f>'Cost Calculations'!H46</f>
        <v>1851.84</v>
      </c>
      <c r="I45" s="67">
        <v>100</v>
      </c>
      <c r="J45" s="68">
        <v>45773</v>
      </c>
      <c r="K45" s="68">
        <v>45862</v>
      </c>
    </row>
    <row r="46" spans="1:11" x14ac:dyDescent="0.25">
      <c r="A46" s="75" t="s">
        <v>248</v>
      </c>
      <c r="B46" s="75">
        <v>16930</v>
      </c>
      <c r="C46" s="75" t="s">
        <v>252</v>
      </c>
      <c r="D46" s="67" t="s">
        <v>269</v>
      </c>
      <c r="E46" s="69" t="s">
        <v>262</v>
      </c>
      <c r="F46" s="70">
        <v>5300</v>
      </c>
      <c r="G46" s="70">
        <v>1550</v>
      </c>
      <c r="H46" s="55">
        <f>'Cost Calculations'!H43</f>
        <v>1942</v>
      </c>
      <c r="I46" s="67">
        <v>100</v>
      </c>
      <c r="J46" s="68">
        <v>45774</v>
      </c>
      <c r="K46" s="68">
        <v>45863</v>
      </c>
    </row>
    <row r="47" spans="1:11" x14ac:dyDescent="0.25">
      <c r="A47" s="75" t="s">
        <v>249</v>
      </c>
      <c r="B47" s="75" t="s">
        <v>256</v>
      </c>
      <c r="C47" s="75" t="s">
        <v>253</v>
      </c>
      <c r="D47" s="67" t="s">
        <v>280</v>
      </c>
      <c r="E47" s="69" t="s">
        <v>263</v>
      </c>
      <c r="F47" s="70">
        <v>6695</v>
      </c>
      <c r="G47" s="70">
        <v>1100</v>
      </c>
      <c r="H47" s="55">
        <f>'Cost Calculations'!H45</f>
        <v>1296</v>
      </c>
      <c r="I47" s="67">
        <v>100</v>
      </c>
      <c r="J47" s="68">
        <v>45780</v>
      </c>
      <c r="K47" s="68">
        <v>45869</v>
      </c>
    </row>
    <row r="48" spans="1:11" x14ac:dyDescent="0.25">
      <c r="A48" s="75" t="s">
        <v>247</v>
      </c>
      <c r="B48" s="75" t="s">
        <v>257</v>
      </c>
      <c r="C48" s="75" t="s">
        <v>251</v>
      </c>
      <c r="D48" s="67" t="s">
        <v>270</v>
      </c>
      <c r="E48" s="69" t="s">
        <v>264</v>
      </c>
      <c r="F48" s="70">
        <v>5750</v>
      </c>
      <c r="G48" s="70">
        <v>1600</v>
      </c>
      <c r="H48" s="55">
        <f>'Cost Calculations'!H47</f>
        <v>1901.84</v>
      </c>
      <c r="I48" s="67">
        <v>100</v>
      </c>
      <c r="J48" s="68">
        <v>45775</v>
      </c>
      <c r="K48" s="68">
        <v>45864</v>
      </c>
    </row>
    <row r="49" spans="1:11" x14ac:dyDescent="0.25">
      <c r="A49" s="75" t="s">
        <v>249</v>
      </c>
      <c r="B49" s="75" t="s">
        <v>258</v>
      </c>
      <c r="C49" s="75" t="s">
        <v>253</v>
      </c>
      <c r="D49" s="67"/>
      <c r="E49" s="69" t="s">
        <v>265</v>
      </c>
      <c r="F49" s="70">
        <v>6695</v>
      </c>
      <c r="G49" s="70">
        <v>1100</v>
      </c>
      <c r="H49" s="55">
        <f>'Cost Calculations'!H45</f>
        <v>1296</v>
      </c>
      <c r="I49" s="67">
        <v>100</v>
      </c>
      <c r="J49" s="68">
        <v>45787</v>
      </c>
      <c r="K49" s="68">
        <v>45876</v>
      </c>
    </row>
    <row r="50" spans="1:11" x14ac:dyDescent="0.25">
      <c r="A50" s="75" t="s">
        <v>250</v>
      </c>
      <c r="B50" s="75" t="s">
        <v>259</v>
      </c>
      <c r="C50" s="75" t="s">
        <v>254</v>
      </c>
      <c r="D50" s="67" t="s">
        <v>282</v>
      </c>
      <c r="E50" s="69" t="s">
        <v>266</v>
      </c>
      <c r="F50" s="70">
        <v>6586</v>
      </c>
      <c r="G50" s="70">
        <v>1600</v>
      </c>
      <c r="H50" s="55">
        <f>'Cost Calculations'!H44</f>
        <v>1992</v>
      </c>
      <c r="I50" s="67">
        <v>100</v>
      </c>
      <c r="J50" s="68">
        <v>45787</v>
      </c>
      <c r="K50" s="68">
        <v>45876</v>
      </c>
    </row>
    <row r="51" spans="1:11" x14ac:dyDescent="0.25">
      <c r="A51" s="75" t="s">
        <v>248</v>
      </c>
      <c r="B51" s="75" t="s">
        <v>260</v>
      </c>
      <c r="C51" s="75" t="s">
        <v>254</v>
      </c>
      <c r="D51" s="67" t="s">
        <v>281</v>
      </c>
      <c r="E51" s="69" t="s">
        <v>267</v>
      </c>
      <c r="F51" s="70">
        <v>6693</v>
      </c>
      <c r="G51" s="70">
        <v>1600</v>
      </c>
      <c r="H51" s="55">
        <f>'Cost Calculations'!H44</f>
        <v>1992</v>
      </c>
      <c r="I51" s="67">
        <v>100</v>
      </c>
      <c r="J51" s="68">
        <v>45794</v>
      </c>
      <c r="K51" s="68">
        <v>45883</v>
      </c>
    </row>
  </sheetData>
  <sheetProtection algorithmName="SHA-512" hashValue="sZYz9ipROmor90x1wv8eo2/5dkj5Pj5b3yVrfAb/nw1SONuOu79aHVDOzar311Dk110BaY4SGV39Ay8Wr7NVdw==" saltValue="uIxFm5CIelPGH+l9k/l/Lg==" spinCount="100000" sheet="1" objects="1" scenarios="1"/>
  <mergeCells count="16">
    <mergeCell ref="A3:C3"/>
    <mergeCell ref="A7:K7"/>
    <mergeCell ref="A5:K5"/>
    <mergeCell ref="A2:K2"/>
    <mergeCell ref="A1:K1"/>
    <mergeCell ref="F3:K3"/>
    <mergeCell ref="A35:K35"/>
    <mergeCell ref="A38:K38"/>
    <mergeCell ref="A41:K41"/>
    <mergeCell ref="A4:K4"/>
    <mergeCell ref="A44:K44"/>
    <mergeCell ref="A10:K10"/>
    <mergeCell ref="A15:K15"/>
    <mergeCell ref="A20:K20"/>
    <mergeCell ref="A25:K25"/>
    <mergeCell ref="A33:K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19D7D-7E46-494D-A306-038ECA4C8A71}">
  <sheetPr>
    <pageSetUpPr fitToPage="1"/>
  </sheetPr>
  <dimension ref="A1:N43"/>
  <sheetViews>
    <sheetView workbookViewId="0">
      <selection activeCell="C2" sqref="C2:F4"/>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184" t="s">
        <v>37</v>
      </c>
      <c r="I27" s="185"/>
      <c r="J27" s="186"/>
      <c r="K27" s="9"/>
      <c r="L27" s="9" t="s">
        <v>38</v>
      </c>
      <c r="M27" s="42">
        <v>5</v>
      </c>
      <c r="N27" s="12">
        <f>M27*K27</f>
        <v>0</v>
      </c>
    </row>
    <row r="28" spans="1:14" x14ac:dyDescent="0.25">
      <c r="A28" s="205" t="s">
        <v>140</v>
      </c>
      <c r="B28" s="206"/>
      <c r="C28" s="206"/>
      <c r="D28" s="20"/>
      <c r="E28" s="21">
        <v>500</v>
      </c>
      <c r="F28" s="35">
        <f t="shared" ref="F28:F31" si="3">SUM(D28*E28)</f>
        <v>0</v>
      </c>
      <c r="H28" s="187" t="s">
        <v>40</v>
      </c>
      <c r="I28" s="188"/>
      <c r="J28" s="189"/>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66">
        <f>SUM(D33*E33)</f>
        <v>0</v>
      </c>
      <c r="H33" s="178" t="s">
        <v>48</v>
      </c>
      <c r="I33" s="179"/>
      <c r="J33" s="179"/>
      <c r="K33" s="179"/>
      <c r="L33" s="179"/>
      <c r="M33" s="180"/>
      <c r="N33" s="52">
        <f>SUM(N8*30%)</f>
        <v>0</v>
      </c>
    </row>
    <row r="34" spans="1:14" x14ac:dyDescent="0.25">
      <c r="A34" s="203" t="s">
        <v>109</v>
      </c>
      <c r="B34" s="204"/>
      <c r="C34" s="204"/>
      <c r="D34" s="6"/>
      <c r="E34" s="8">
        <v>374.18</v>
      </c>
      <c r="F34" s="66">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66">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'2'!N40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nNsEp3/DLSOT4fVKfRz1zuNnBJO8xTn7OMckxft/gIBcwh3MaL//hsKjVjSZKH1XvfCDAy0DO2kKmYK+20h6aQ==" saltValue="+N2ny2xsEfCau6DQYkMwdg=="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9A008-50FB-4689-BFD3-141E55C76FF1}">
  <sheetPr>
    <pageSetUpPr fitToPage="1"/>
  </sheetPr>
  <dimension ref="A1:N43"/>
  <sheetViews>
    <sheetView workbookViewId="0">
      <selection activeCell="U33" sqref="U33"/>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24" t="s">
        <v>11</v>
      </c>
      <c r="M22" s="39">
        <v>0</v>
      </c>
      <c r="N22" s="41">
        <f t="shared" si="2"/>
        <v>0</v>
      </c>
    </row>
    <row r="23" spans="1:14" x14ac:dyDescent="0.25">
      <c r="A23" s="226"/>
      <c r="B23" s="227"/>
      <c r="C23" s="19"/>
      <c r="D23" s="18" t="s">
        <v>8</v>
      </c>
      <c r="E23" s="62">
        <v>0</v>
      </c>
      <c r="F23" s="33">
        <f t="shared" si="1"/>
        <v>0</v>
      </c>
      <c r="H23" s="64"/>
      <c r="I23" s="192"/>
      <c r="J23" s="193"/>
      <c r="K23" s="26"/>
      <c r="L23" s="24" t="s">
        <v>11</v>
      </c>
      <c r="M23" s="39">
        <v>0</v>
      </c>
      <c r="N23" s="41">
        <f t="shared" si="2"/>
        <v>0</v>
      </c>
    </row>
    <row r="24" spans="1:14" x14ac:dyDescent="0.25">
      <c r="A24" s="198"/>
      <c r="B24" s="199"/>
      <c r="C24" s="19"/>
      <c r="D24" s="18" t="s">
        <v>8</v>
      </c>
      <c r="E24" s="62">
        <v>0</v>
      </c>
      <c r="F24" s="33">
        <f t="shared" si="1"/>
        <v>0</v>
      </c>
      <c r="H24" s="65"/>
      <c r="I24" s="194"/>
      <c r="J24" s="195"/>
      <c r="K24" s="26"/>
      <c r="L24" s="24"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'3'!N40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ZGk/DrKb5p63vVcjZVEuuXDnJf2qxhUaFU32rti9z43TejXcMjJcIjfdymCwkht0lr+D5UjGrldvxyzMihnjqw==" saltValue="owwHw1s6GPazd5sZM5khS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EEDED-ED7F-488E-B0FE-149AEAF11C13}">
  <sheetPr>
    <pageSetUpPr fitToPage="1"/>
  </sheetPr>
  <dimension ref="A1:N43"/>
  <sheetViews>
    <sheetView topLeftCell="A15" workbookViewId="0">
      <selection activeCell="T34" sqref="T34"/>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'4'!N40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zUXIw6MEXexwuI48gp3whtVaNHV3NrrQ5owsvdovo+IJJ1OBzHozzwCLszXr46yMe+VglZMKtKO9sKSrBFFhOQ==" saltValue="vtEKhEmCrCtZtWzq00oAiQ=="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3FC42-2285-40E7-B53D-48D1D674C900}">
  <sheetPr>
    <pageSetUpPr fitToPage="1"/>
  </sheetPr>
  <dimension ref="A1:N43"/>
  <sheetViews>
    <sheetView topLeftCell="A15" workbookViewId="0">
      <selection activeCell="N38" sqref="N38"/>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'5'!N40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7OxRXJ7wOzM84Pge9vvc1XlttCgINMc5i9sKi8Vrm9qbjQ1FLxUGlxWcJIFrQk9VPpFOXzcByONbpwfBajEKaA==" saltValue="Db7e1Zfzjnus0plJ5omuYw=="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AE3C6-82C7-4543-B077-D6F0F4253777}">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'6'!N40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WqirCPxcg3CAqKkOqT2iEks06IdvBF3pB245/UkaxJPwBHpkoZZChTAz8GncRU3Gve3hU93uFI1hAmQ+fMh8TA==" saltValue="O3rhfVtsGXt8AvjKEMfiRA=="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51EBB-4286-4C90-9569-DB3733ADDC5B}">
  <sheetPr>
    <pageSetUpPr fitToPage="1"/>
  </sheetPr>
  <dimension ref="A1:N43"/>
  <sheetViews>
    <sheetView topLeftCell="A15" workbookViewId="0">
      <selection activeCell="H37" sqref="H37:N37"/>
    </sheetView>
  </sheetViews>
  <sheetFormatPr defaultRowHeight="15" x14ac:dyDescent="0.25"/>
  <cols>
    <col min="2" max="2" width="13" customWidth="1"/>
    <col min="5" max="5" width="10.7109375" customWidth="1"/>
    <col min="8" max="8" width="10.42578125" customWidth="1"/>
    <col min="9" max="9" width="15" customWidth="1"/>
    <col min="13" max="13" width="13.28515625" customWidth="1"/>
  </cols>
  <sheetData>
    <row r="1" spans="1:14" x14ac:dyDescent="0.25">
      <c r="A1" s="1" t="s">
        <v>0</v>
      </c>
      <c r="B1" s="16"/>
      <c r="C1" s="236"/>
      <c r="D1" s="236"/>
      <c r="E1" s="236"/>
      <c r="F1" s="237"/>
      <c r="G1" s="2"/>
      <c r="H1" s="232" t="s">
        <v>107</v>
      </c>
      <c r="I1" s="233"/>
      <c r="J1" s="9"/>
      <c r="K1" s="9"/>
      <c r="L1" s="10" t="s">
        <v>1</v>
      </c>
      <c r="M1" s="11">
        <f>ROUNDUP(('Cost Calculations'!J27),-3)</f>
        <v>22000</v>
      </c>
      <c r="N1" s="12">
        <f t="shared" ref="N1:N7" si="0">(K1*M1)*J1</f>
        <v>0</v>
      </c>
    </row>
    <row r="2" spans="1:14" x14ac:dyDescent="0.25">
      <c r="A2" s="3" t="s">
        <v>2</v>
      </c>
      <c r="B2" s="15"/>
      <c r="C2" s="242">
        <f>'1'!C2</f>
        <v>0</v>
      </c>
      <c r="D2" s="242"/>
      <c r="E2" s="242"/>
      <c r="F2" s="243"/>
      <c r="G2" s="4"/>
      <c r="H2" s="234" t="s">
        <v>303</v>
      </c>
      <c r="I2" s="235"/>
      <c r="J2" s="6"/>
      <c r="K2" s="6"/>
      <c r="L2" s="7" t="s">
        <v>1</v>
      </c>
      <c r="M2" s="8">
        <f>ROUNDUP(('Cost Calculations'!S12),-3)</f>
        <v>8000</v>
      </c>
      <c r="N2" s="13">
        <f t="shared" si="0"/>
        <v>0</v>
      </c>
    </row>
    <row r="3" spans="1:14" x14ac:dyDescent="0.25">
      <c r="A3" s="3" t="s">
        <v>3</v>
      </c>
      <c r="B3" s="15"/>
      <c r="C3" s="242">
        <f>'1'!C3</f>
        <v>0</v>
      </c>
      <c r="D3" s="242"/>
      <c r="E3" s="242"/>
      <c r="F3" s="243"/>
      <c r="G3" s="4"/>
      <c r="H3" s="234" t="s">
        <v>108</v>
      </c>
      <c r="I3" s="235"/>
      <c r="J3" s="6"/>
      <c r="K3" s="6"/>
      <c r="L3" s="7" t="s">
        <v>1</v>
      </c>
      <c r="M3" s="8">
        <f>ROUNDUP(('Cost Calculations'!O47),-3)</f>
        <v>20000</v>
      </c>
      <c r="N3" s="13">
        <f t="shared" si="0"/>
        <v>0</v>
      </c>
    </row>
    <row r="4" spans="1:14" x14ac:dyDescent="0.25">
      <c r="A4" s="3" t="s">
        <v>4</v>
      </c>
      <c r="B4" s="15"/>
      <c r="C4" s="242">
        <f>'1'!C4</f>
        <v>0</v>
      </c>
      <c r="D4" s="242"/>
      <c r="E4" s="242"/>
      <c r="F4" s="243"/>
      <c r="G4" s="4"/>
      <c r="H4" s="234" t="s">
        <v>147</v>
      </c>
      <c r="I4" s="235"/>
      <c r="J4" s="6"/>
      <c r="K4" s="6"/>
      <c r="L4" s="7" t="s">
        <v>1</v>
      </c>
      <c r="M4" s="8">
        <f>ROUNDUP('Cost Calculations'!R26,-3)</f>
        <v>12000</v>
      </c>
      <c r="N4" s="13">
        <f t="shared" si="0"/>
        <v>0</v>
      </c>
    </row>
    <row r="5" spans="1:14" ht="15.75" thickBot="1" x14ac:dyDescent="0.3">
      <c r="A5" s="5" t="s">
        <v>5</v>
      </c>
      <c r="B5" s="17"/>
      <c r="C5" s="230"/>
      <c r="D5" s="230"/>
      <c r="E5" s="230"/>
      <c r="F5" s="231"/>
      <c r="G5" s="4"/>
      <c r="H5" s="36" t="s">
        <v>106</v>
      </c>
      <c r="I5" s="37"/>
      <c r="J5" s="6"/>
      <c r="K5" s="6"/>
      <c r="L5" s="7" t="s">
        <v>1</v>
      </c>
      <c r="M5" s="8">
        <f>ROUNDUP('Cost Calculations'!J33,-2)</f>
        <v>500</v>
      </c>
      <c r="N5" s="13">
        <f t="shared" si="0"/>
        <v>0</v>
      </c>
    </row>
    <row r="6" spans="1:14" ht="15.75" thickBot="1" x14ac:dyDescent="0.3">
      <c r="H6" s="44" t="s">
        <v>104</v>
      </c>
      <c r="I6" s="45"/>
      <c r="J6" s="20"/>
      <c r="K6" s="20"/>
      <c r="L6" s="7" t="s">
        <v>1</v>
      </c>
      <c r="M6" s="8">
        <f>ROUNDUP('Cost Calculations'!J29,-2)</f>
        <v>1200</v>
      </c>
      <c r="N6" s="13">
        <f t="shared" si="0"/>
        <v>0</v>
      </c>
    </row>
    <row r="7" spans="1:14" x14ac:dyDescent="0.25">
      <c r="A7" s="228" t="s">
        <v>12</v>
      </c>
      <c r="B7" s="229"/>
      <c r="C7" s="22"/>
      <c r="D7" s="23" t="s">
        <v>8</v>
      </c>
      <c r="E7" s="11">
        <f>'Cost Calculations'!G51</f>
        <v>6004.96</v>
      </c>
      <c r="F7" s="32">
        <f t="shared" ref="F7:F24" si="1">SUM(C7*E7)</f>
        <v>0</v>
      </c>
      <c r="H7" s="44" t="s">
        <v>105</v>
      </c>
      <c r="I7" s="45"/>
      <c r="J7" s="20"/>
      <c r="K7" s="20"/>
      <c r="L7" s="7" t="s">
        <v>1</v>
      </c>
      <c r="M7" s="8">
        <f>ROUNDUP('Cost Calculations'!J31,-2)</f>
        <v>900</v>
      </c>
      <c r="N7" s="13">
        <f t="shared" si="0"/>
        <v>0</v>
      </c>
    </row>
    <row r="8" spans="1:14" ht="15.75" thickBot="1" x14ac:dyDescent="0.3">
      <c r="A8" s="219" t="s">
        <v>113</v>
      </c>
      <c r="B8" s="197"/>
      <c r="C8" s="19"/>
      <c r="D8" s="18" t="s">
        <v>8</v>
      </c>
      <c r="E8" s="8">
        <f>'Cost Calculations'!G52</f>
        <v>1892.6</v>
      </c>
      <c r="F8" s="33">
        <f t="shared" si="1"/>
        <v>0</v>
      </c>
      <c r="H8" s="157" t="s">
        <v>6</v>
      </c>
      <c r="I8" s="158"/>
      <c r="J8" s="158"/>
      <c r="K8" s="158"/>
      <c r="L8" s="158"/>
      <c r="M8" s="159"/>
      <c r="N8" s="14">
        <f>SUM(N1:N7)</f>
        <v>0</v>
      </c>
    </row>
    <row r="9" spans="1:14" ht="15" customHeight="1" thickBot="1" x14ac:dyDescent="0.3">
      <c r="A9" s="219" t="s">
        <v>114</v>
      </c>
      <c r="B9" s="197"/>
      <c r="C9" s="19"/>
      <c r="D9" s="18" t="s">
        <v>8</v>
      </c>
      <c r="E9" s="8">
        <f>'Cost Calculations'!G53</f>
        <v>1892.6</v>
      </c>
      <c r="F9" s="33">
        <f t="shared" si="1"/>
        <v>0</v>
      </c>
    </row>
    <row r="10" spans="1:14" x14ac:dyDescent="0.25">
      <c r="A10" s="219" t="s">
        <v>110</v>
      </c>
      <c r="B10" s="197"/>
      <c r="C10" s="19"/>
      <c r="D10" s="18" t="s">
        <v>8</v>
      </c>
      <c r="E10" s="8">
        <f>'Cost Calculations'!G54</f>
        <v>4617.3599999999997</v>
      </c>
      <c r="F10" s="33">
        <f t="shared" si="1"/>
        <v>0</v>
      </c>
      <c r="H10" s="27" t="s">
        <v>9</v>
      </c>
      <c r="I10" s="214" t="s">
        <v>10</v>
      </c>
      <c r="J10" s="214"/>
      <c r="K10" s="28"/>
      <c r="L10" s="29" t="s">
        <v>11</v>
      </c>
      <c r="M10" s="11">
        <f>'Cost Calculations'!H36</f>
        <v>2042</v>
      </c>
      <c r="N10" s="40">
        <f t="shared" ref="N10:N24" si="2">SUM(K10*M10)</f>
        <v>0</v>
      </c>
    </row>
    <row r="11" spans="1:14" ht="15" customHeight="1" x14ac:dyDescent="0.25">
      <c r="A11" s="219" t="s">
        <v>115</v>
      </c>
      <c r="B11" s="197"/>
      <c r="C11" s="19"/>
      <c r="D11" s="18" t="s">
        <v>8</v>
      </c>
      <c r="E11" s="8">
        <f>'Cost Calculations'!G55</f>
        <v>2941.36</v>
      </c>
      <c r="F11" s="33">
        <f t="shared" si="1"/>
        <v>0</v>
      </c>
      <c r="H11" s="30" t="s">
        <v>9</v>
      </c>
      <c r="I11" s="215" t="s">
        <v>13</v>
      </c>
      <c r="J11" s="215"/>
      <c r="K11" s="25"/>
      <c r="L11" s="24" t="s">
        <v>11</v>
      </c>
      <c r="M11" s="8">
        <f>'Cost Calculations'!H37</f>
        <v>2042</v>
      </c>
      <c r="N11" s="41">
        <f t="shared" si="2"/>
        <v>0</v>
      </c>
    </row>
    <row r="12" spans="1:14" ht="15" customHeight="1" x14ac:dyDescent="0.25">
      <c r="A12" s="219" t="s">
        <v>17</v>
      </c>
      <c r="B12" s="197"/>
      <c r="C12" s="19"/>
      <c r="D12" s="18" t="s">
        <v>8</v>
      </c>
      <c r="E12" s="8">
        <f>'Cost Calculations'!G56</f>
        <v>1524.4</v>
      </c>
      <c r="F12" s="33">
        <f t="shared" si="1"/>
        <v>0</v>
      </c>
      <c r="H12" s="30" t="s">
        <v>14</v>
      </c>
      <c r="I12" s="196" t="s">
        <v>16</v>
      </c>
      <c r="J12" s="197"/>
      <c r="K12" s="26"/>
      <c r="L12" s="24" t="s">
        <v>11</v>
      </c>
      <c r="M12" s="8">
        <f>'Cost Calculations'!H38</f>
        <v>2368</v>
      </c>
      <c r="N12" s="41">
        <f t="shared" si="2"/>
        <v>0</v>
      </c>
    </row>
    <row r="13" spans="1:14" ht="15" customHeight="1" x14ac:dyDescent="0.25">
      <c r="A13" s="220" t="s">
        <v>24</v>
      </c>
      <c r="B13" s="218"/>
      <c r="C13" s="19"/>
      <c r="D13" s="18" t="s">
        <v>8</v>
      </c>
      <c r="E13" s="8">
        <f>'Cost Calculations'!G57</f>
        <v>2797.6</v>
      </c>
      <c r="F13" s="33">
        <f t="shared" si="1"/>
        <v>0</v>
      </c>
      <c r="H13" s="30" t="s">
        <v>20</v>
      </c>
      <c r="I13" s="196" t="s">
        <v>21</v>
      </c>
      <c r="J13" s="197"/>
      <c r="K13" s="26"/>
      <c r="L13" s="24" t="s">
        <v>11</v>
      </c>
      <c r="M13" s="8">
        <f>'Cost Calculations'!H39</f>
        <v>1391</v>
      </c>
      <c r="N13" s="41">
        <f t="shared" si="2"/>
        <v>0</v>
      </c>
    </row>
    <row r="14" spans="1:14" ht="14.25" customHeight="1" x14ac:dyDescent="0.25">
      <c r="A14" s="219" t="s">
        <v>111</v>
      </c>
      <c r="B14" s="197"/>
      <c r="C14" s="19"/>
      <c r="D14" s="18" t="s">
        <v>8</v>
      </c>
      <c r="E14" s="8">
        <f>'Cost Calculations'!G58</f>
        <v>4187.84</v>
      </c>
      <c r="F14" s="33">
        <f>SUM(C14*E14)</f>
        <v>0</v>
      </c>
      <c r="H14" s="30" t="s">
        <v>20</v>
      </c>
      <c r="I14" s="216" t="s">
        <v>23</v>
      </c>
      <c r="J14" s="216"/>
      <c r="K14" s="26"/>
      <c r="L14" s="24" t="s">
        <v>11</v>
      </c>
      <c r="M14" s="8">
        <f>'Cost Calculations'!H40</f>
        <v>1341</v>
      </c>
      <c r="N14" s="41">
        <f t="shared" si="2"/>
        <v>0</v>
      </c>
    </row>
    <row r="15" spans="1:14" x14ac:dyDescent="0.25">
      <c r="A15" s="219" t="s">
        <v>112</v>
      </c>
      <c r="B15" s="197"/>
      <c r="C15" s="19"/>
      <c r="D15" s="18" t="s">
        <v>8</v>
      </c>
      <c r="E15" s="8">
        <f>'Cost Calculations'!G59</f>
        <v>4302.84</v>
      </c>
      <c r="F15" s="33">
        <f t="shared" si="1"/>
        <v>0</v>
      </c>
      <c r="H15" s="30" t="s">
        <v>20</v>
      </c>
      <c r="I15" s="196" t="s">
        <v>25</v>
      </c>
      <c r="J15" s="197"/>
      <c r="K15" s="26"/>
      <c r="L15" s="24" t="s">
        <v>11</v>
      </c>
      <c r="M15" s="8">
        <f>'Cost Calculations'!H41</f>
        <v>1431</v>
      </c>
      <c r="N15" s="41">
        <v>0</v>
      </c>
    </row>
    <row r="16" spans="1:14" x14ac:dyDescent="0.25">
      <c r="A16" s="219" t="s">
        <v>22</v>
      </c>
      <c r="B16" s="197"/>
      <c r="C16" s="19"/>
      <c r="D16" s="18" t="s">
        <v>8</v>
      </c>
      <c r="E16" s="8">
        <f>'Cost Calculations'!G60</f>
        <v>724.24</v>
      </c>
      <c r="F16" s="33">
        <f t="shared" si="1"/>
        <v>0</v>
      </c>
      <c r="H16" s="31" t="s">
        <v>34</v>
      </c>
      <c r="I16" s="217" t="s">
        <v>35</v>
      </c>
      <c r="J16" s="218"/>
      <c r="K16" s="26"/>
      <c r="L16" s="24" t="s">
        <v>11</v>
      </c>
      <c r="M16" s="8">
        <f>'Cost Calculations'!H42</f>
        <v>1812.8</v>
      </c>
      <c r="N16" s="41">
        <f t="shared" si="2"/>
        <v>0</v>
      </c>
    </row>
    <row r="17" spans="1:14" ht="15" customHeight="1" x14ac:dyDescent="0.25">
      <c r="A17" s="220" t="s">
        <v>31</v>
      </c>
      <c r="B17" s="218"/>
      <c r="C17" s="19"/>
      <c r="D17" s="18" t="s">
        <v>8</v>
      </c>
      <c r="E17" s="8">
        <f>'Cost Calculations'!G61</f>
        <v>1176.8399999999999</v>
      </c>
      <c r="F17" s="33">
        <f t="shared" si="1"/>
        <v>0</v>
      </c>
      <c r="H17" s="30" t="s">
        <v>14</v>
      </c>
      <c r="I17" s="196" t="s">
        <v>15</v>
      </c>
      <c r="J17" s="197"/>
      <c r="K17" s="26"/>
      <c r="L17" s="24" t="s">
        <v>11</v>
      </c>
      <c r="M17" s="8">
        <f>'Cost Calculations'!H43</f>
        <v>1942</v>
      </c>
      <c r="N17" s="41">
        <f t="shared" si="2"/>
        <v>0</v>
      </c>
    </row>
    <row r="18" spans="1:14" x14ac:dyDescent="0.25">
      <c r="A18" s="219" t="s">
        <v>28</v>
      </c>
      <c r="B18" s="197"/>
      <c r="C18" s="19"/>
      <c r="D18" s="18" t="s">
        <v>8</v>
      </c>
      <c r="E18" s="8">
        <f>'Cost Calculations'!G62</f>
        <v>918.8</v>
      </c>
      <c r="F18" s="33">
        <f t="shared" si="1"/>
        <v>0</v>
      </c>
      <c r="H18" s="30" t="s">
        <v>14</v>
      </c>
      <c r="I18" s="196" t="s">
        <v>18</v>
      </c>
      <c r="J18" s="197"/>
      <c r="K18" s="26"/>
      <c r="L18" s="24" t="s">
        <v>11</v>
      </c>
      <c r="M18" s="8">
        <f>'Cost Calculations'!H44</f>
        <v>1992</v>
      </c>
      <c r="N18" s="41">
        <f t="shared" si="2"/>
        <v>0</v>
      </c>
    </row>
    <row r="19" spans="1:14" ht="15" customHeight="1" x14ac:dyDescent="0.25">
      <c r="A19" s="220" t="s">
        <v>26</v>
      </c>
      <c r="B19" s="218"/>
      <c r="C19" s="19"/>
      <c r="D19" s="18" t="s">
        <v>8</v>
      </c>
      <c r="E19" s="8">
        <f>'Cost Calculations'!G63</f>
        <v>1213.8</v>
      </c>
      <c r="F19" s="33">
        <f t="shared" si="1"/>
        <v>0</v>
      </c>
      <c r="H19" s="30" t="s">
        <v>20</v>
      </c>
      <c r="I19" s="196" t="s">
        <v>27</v>
      </c>
      <c r="J19" s="197"/>
      <c r="K19" s="26"/>
      <c r="L19" s="24" t="s">
        <v>11</v>
      </c>
      <c r="M19" s="8">
        <f>'Cost Calculations'!H45</f>
        <v>1296</v>
      </c>
      <c r="N19" s="41">
        <f t="shared" si="2"/>
        <v>0</v>
      </c>
    </row>
    <row r="20" spans="1:14" x14ac:dyDescent="0.25">
      <c r="A20" s="219" t="s">
        <v>33</v>
      </c>
      <c r="B20" s="197"/>
      <c r="C20" s="19"/>
      <c r="D20" s="18" t="s">
        <v>8</v>
      </c>
      <c r="E20" s="8">
        <f>'Cost Calculations'!G64</f>
        <v>619.6</v>
      </c>
      <c r="F20" s="33">
        <f t="shared" si="1"/>
        <v>0</v>
      </c>
      <c r="H20" s="30" t="s">
        <v>29</v>
      </c>
      <c r="I20" s="196" t="s">
        <v>30</v>
      </c>
      <c r="J20" s="197"/>
      <c r="K20" s="26"/>
      <c r="L20" s="24" t="s">
        <v>11</v>
      </c>
      <c r="M20" s="8">
        <f>'Cost Calculations'!H46</f>
        <v>1851.84</v>
      </c>
      <c r="N20" s="41">
        <f t="shared" si="2"/>
        <v>0</v>
      </c>
    </row>
    <row r="21" spans="1:14" x14ac:dyDescent="0.25">
      <c r="A21" s="221" t="s">
        <v>7</v>
      </c>
      <c r="B21" s="216"/>
      <c r="C21" s="19"/>
      <c r="D21" s="18" t="s">
        <v>8</v>
      </c>
      <c r="E21" s="8">
        <f>'Cost Calculations'!G65</f>
        <v>8528.7999999999993</v>
      </c>
      <c r="F21" s="33">
        <f t="shared" si="1"/>
        <v>0</v>
      </c>
      <c r="H21" s="30" t="s">
        <v>29</v>
      </c>
      <c r="I21" s="222" t="s">
        <v>32</v>
      </c>
      <c r="J21" s="223"/>
      <c r="K21" s="26"/>
      <c r="L21" s="24" t="s">
        <v>11</v>
      </c>
      <c r="M21" s="8">
        <f>'Cost Calculations'!H47</f>
        <v>1901.84</v>
      </c>
      <c r="N21" s="41">
        <f t="shared" si="2"/>
        <v>0</v>
      </c>
    </row>
    <row r="22" spans="1:14" x14ac:dyDescent="0.25">
      <c r="A22" s="224" t="s">
        <v>19</v>
      </c>
      <c r="B22" s="225"/>
      <c r="C22" s="19"/>
      <c r="D22" s="18" t="s">
        <v>8</v>
      </c>
      <c r="E22" s="8">
        <f>'Cost Calculations'!G66</f>
        <v>700.8</v>
      </c>
      <c r="F22" s="33">
        <f t="shared" si="1"/>
        <v>0</v>
      </c>
      <c r="H22" s="63"/>
      <c r="I22" s="190"/>
      <c r="J22" s="191"/>
      <c r="K22" s="26"/>
      <c r="L22" s="19" t="s">
        <v>11</v>
      </c>
      <c r="M22" s="39">
        <v>0</v>
      </c>
      <c r="N22" s="41">
        <f t="shared" si="2"/>
        <v>0</v>
      </c>
    </row>
    <row r="23" spans="1:14" x14ac:dyDescent="0.25">
      <c r="A23" s="226"/>
      <c r="B23" s="227"/>
      <c r="C23" s="19"/>
      <c r="D23" s="43" t="s">
        <v>8</v>
      </c>
      <c r="E23" s="62">
        <v>0</v>
      </c>
      <c r="F23" s="33">
        <f t="shared" si="1"/>
        <v>0</v>
      </c>
      <c r="H23" s="64"/>
      <c r="I23" s="192"/>
      <c r="J23" s="193"/>
      <c r="K23" s="26"/>
      <c r="L23" s="19" t="s">
        <v>11</v>
      </c>
      <c r="M23" s="39">
        <v>0</v>
      </c>
      <c r="N23" s="41">
        <f t="shared" si="2"/>
        <v>0</v>
      </c>
    </row>
    <row r="24" spans="1:14" x14ac:dyDescent="0.25">
      <c r="A24" s="198"/>
      <c r="B24" s="199"/>
      <c r="C24" s="19"/>
      <c r="D24" s="43" t="s">
        <v>8</v>
      </c>
      <c r="E24" s="62">
        <v>0</v>
      </c>
      <c r="F24" s="33">
        <f t="shared" si="1"/>
        <v>0</v>
      </c>
      <c r="H24" s="65"/>
      <c r="I24" s="194"/>
      <c r="J24" s="195"/>
      <c r="K24" s="26"/>
      <c r="L24" s="19" t="s">
        <v>11</v>
      </c>
      <c r="M24" s="39">
        <v>0</v>
      </c>
      <c r="N24" s="41">
        <f t="shared" si="2"/>
        <v>0</v>
      </c>
    </row>
    <row r="25" spans="1:14" ht="15.75" thickBot="1" x14ac:dyDescent="0.3">
      <c r="A25" s="157" t="s">
        <v>39</v>
      </c>
      <c r="B25" s="158"/>
      <c r="C25" s="158"/>
      <c r="D25" s="158"/>
      <c r="E25" s="159"/>
      <c r="F25" s="34">
        <f>SUM(F7:F24)</f>
        <v>0</v>
      </c>
      <c r="H25" s="157" t="s">
        <v>36</v>
      </c>
      <c r="I25" s="158"/>
      <c r="J25" s="158"/>
      <c r="K25" s="158"/>
      <c r="L25" s="158"/>
      <c r="M25" s="159"/>
      <c r="N25" s="14">
        <f>SUM(N10:N24)</f>
        <v>0</v>
      </c>
    </row>
    <row r="26" spans="1:14" ht="15.75" thickBot="1" x14ac:dyDescent="0.3"/>
    <row r="27" spans="1:14" x14ac:dyDescent="0.25">
      <c r="A27" s="210" t="s">
        <v>42</v>
      </c>
      <c r="B27" s="211"/>
      <c r="C27" s="211"/>
      <c r="D27" s="46" t="s">
        <v>43</v>
      </c>
      <c r="E27" s="47" t="s">
        <v>44</v>
      </c>
      <c r="F27" s="48" t="s">
        <v>45</v>
      </c>
      <c r="H27" s="232" t="s">
        <v>37</v>
      </c>
      <c r="I27" s="240"/>
      <c r="J27" s="233"/>
      <c r="K27" s="9"/>
      <c r="L27" s="9" t="s">
        <v>38</v>
      </c>
      <c r="M27" s="42">
        <v>5</v>
      </c>
      <c r="N27" s="12">
        <f>M27*K27</f>
        <v>0</v>
      </c>
    </row>
    <row r="28" spans="1:14" x14ac:dyDescent="0.25">
      <c r="A28" s="205" t="s">
        <v>140</v>
      </c>
      <c r="B28" s="206"/>
      <c r="C28" s="206"/>
      <c r="D28" s="20"/>
      <c r="E28" s="21">
        <v>500</v>
      </c>
      <c r="F28" s="35">
        <f t="shared" ref="F28:F31" si="3">SUM(D28*E28)</f>
        <v>0</v>
      </c>
      <c r="H28" s="234" t="s">
        <v>40</v>
      </c>
      <c r="I28" s="241"/>
      <c r="J28" s="235"/>
      <c r="K28" s="6"/>
      <c r="L28" s="6" t="s">
        <v>38</v>
      </c>
      <c r="M28" s="39">
        <v>0</v>
      </c>
      <c r="N28" s="13">
        <f>M28*K28</f>
        <v>0</v>
      </c>
    </row>
    <row r="29" spans="1:14" ht="15.75" thickBot="1" x14ac:dyDescent="0.3">
      <c r="A29" s="205"/>
      <c r="B29" s="206"/>
      <c r="C29" s="206"/>
      <c r="D29" s="20"/>
      <c r="E29" s="21">
        <v>0</v>
      </c>
      <c r="F29" s="35">
        <f t="shared" si="3"/>
        <v>0</v>
      </c>
      <c r="H29" s="157" t="s">
        <v>41</v>
      </c>
      <c r="I29" s="158"/>
      <c r="J29" s="158"/>
      <c r="K29" s="158"/>
      <c r="L29" s="158"/>
      <c r="M29" s="159"/>
      <c r="N29" s="14">
        <f>SUM(N27:N28)</f>
        <v>0</v>
      </c>
    </row>
    <row r="30" spans="1:14" ht="15.75" thickBot="1" x14ac:dyDescent="0.3">
      <c r="A30" s="205"/>
      <c r="B30" s="206"/>
      <c r="C30" s="206"/>
      <c r="D30" s="20"/>
      <c r="E30" s="21">
        <v>0</v>
      </c>
      <c r="F30" s="35">
        <f t="shared" si="3"/>
        <v>0</v>
      </c>
    </row>
    <row r="31" spans="1:14" x14ac:dyDescent="0.25">
      <c r="A31" s="205"/>
      <c r="B31" s="206"/>
      <c r="C31" s="206"/>
      <c r="D31" s="20"/>
      <c r="E31" s="21">
        <v>0</v>
      </c>
      <c r="F31" s="35">
        <f t="shared" si="3"/>
        <v>0</v>
      </c>
      <c r="H31" s="200" t="s">
        <v>46</v>
      </c>
      <c r="I31" s="201"/>
      <c r="J31" s="201"/>
      <c r="K31" s="201"/>
      <c r="L31" s="201"/>
      <c r="M31" s="201"/>
      <c r="N31" s="202"/>
    </row>
    <row r="32" spans="1:14" x14ac:dyDescent="0.25">
      <c r="A32" s="212" t="s">
        <v>50</v>
      </c>
      <c r="B32" s="213"/>
      <c r="C32" s="213"/>
      <c r="D32" s="49" t="s">
        <v>43</v>
      </c>
      <c r="E32" s="50" t="s">
        <v>44</v>
      </c>
      <c r="F32" s="51" t="s">
        <v>45</v>
      </c>
      <c r="H32" s="178" t="s">
        <v>47</v>
      </c>
      <c r="I32" s="179"/>
      <c r="J32" s="179"/>
      <c r="K32" s="179"/>
      <c r="L32" s="179"/>
      <c r="M32" s="180"/>
      <c r="N32" s="52">
        <f>SUM(N8+F25+N25+N29+F43)</f>
        <v>0</v>
      </c>
    </row>
    <row r="33" spans="1:14" ht="26.25" customHeight="1" x14ac:dyDescent="0.25">
      <c r="A33" s="203" t="s">
        <v>123</v>
      </c>
      <c r="B33" s="204"/>
      <c r="C33" s="204"/>
      <c r="D33" s="6"/>
      <c r="E33" s="8">
        <v>427.18</v>
      </c>
      <c r="F33" s="35">
        <f>SUM(D33*E33)</f>
        <v>0</v>
      </c>
      <c r="H33" s="178" t="s">
        <v>48</v>
      </c>
      <c r="I33" s="179"/>
      <c r="J33" s="179"/>
      <c r="K33" s="179"/>
      <c r="L33" s="179"/>
      <c r="M33" s="180"/>
      <c r="N33" s="52">
        <f>SUM(N8*30%)</f>
        <v>0</v>
      </c>
    </row>
    <row r="34" spans="1:14" x14ac:dyDescent="0.25">
      <c r="A34" s="203" t="s">
        <v>109</v>
      </c>
      <c r="B34" s="204"/>
      <c r="C34" s="204"/>
      <c r="D34" s="6"/>
      <c r="E34" s="8">
        <v>374.18</v>
      </c>
      <c r="F34" s="35">
        <f t="shared" ref="F34:F39" si="4">SUM(D34*E34)</f>
        <v>0</v>
      </c>
      <c r="H34" s="178" t="s">
        <v>49</v>
      </c>
      <c r="I34" s="179"/>
      <c r="J34" s="179"/>
      <c r="K34" s="179"/>
      <c r="L34" s="179"/>
      <c r="M34" s="180"/>
      <c r="N34" s="52">
        <f>SUM(N32*15%)</f>
        <v>0</v>
      </c>
    </row>
    <row r="35" spans="1:14" ht="27.75" customHeight="1" x14ac:dyDescent="0.25">
      <c r="A35" s="203" t="s">
        <v>124</v>
      </c>
      <c r="B35" s="204"/>
      <c r="C35" s="204"/>
      <c r="D35" s="6"/>
      <c r="E35" s="8">
        <v>150.16</v>
      </c>
      <c r="F35" s="35">
        <f t="shared" si="4"/>
        <v>0</v>
      </c>
      <c r="H35" s="178" t="s">
        <v>51</v>
      </c>
      <c r="I35" s="179"/>
      <c r="J35" s="179"/>
      <c r="K35" s="179"/>
      <c r="L35" s="179"/>
      <c r="M35" s="180"/>
      <c r="N35" s="52">
        <f>SUM(N32:N34)</f>
        <v>0</v>
      </c>
    </row>
    <row r="36" spans="1:14" x14ac:dyDescent="0.25">
      <c r="A36" s="207" t="s">
        <v>136</v>
      </c>
      <c r="B36" s="208"/>
      <c r="C36" s="209"/>
      <c r="D36" s="20"/>
      <c r="E36" s="21">
        <v>4600</v>
      </c>
      <c r="F36" s="35">
        <f t="shared" si="4"/>
        <v>0</v>
      </c>
      <c r="H36" s="181" t="s">
        <v>144</v>
      </c>
      <c r="I36" s="182"/>
      <c r="J36" s="182"/>
      <c r="K36" s="182"/>
      <c r="L36" s="182"/>
      <c r="M36" s="183"/>
      <c r="N36" s="53">
        <f>'7'!N40</f>
        <v>0</v>
      </c>
    </row>
    <row r="37" spans="1:14" x14ac:dyDescent="0.25">
      <c r="A37" s="207" t="s">
        <v>137</v>
      </c>
      <c r="B37" s="208"/>
      <c r="C37" s="209"/>
      <c r="D37" s="20"/>
      <c r="E37" s="21">
        <v>2900</v>
      </c>
      <c r="F37" s="35">
        <f t="shared" si="4"/>
        <v>0</v>
      </c>
      <c r="H37" s="160"/>
      <c r="I37" s="161"/>
      <c r="J37" s="161"/>
      <c r="K37" s="161"/>
      <c r="L37" s="161"/>
      <c r="M37" s="161"/>
      <c r="N37" s="162"/>
    </row>
    <row r="38" spans="1:14" x14ac:dyDescent="0.25">
      <c r="A38" s="207" t="s">
        <v>138</v>
      </c>
      <c r="B38" s="208"/>
      <c r="C38" s="209"/>
      <c r="D38" s="20"/>
      <c r="E38" s="21">
        <v>2100</v>
      </c>
      <c r="F38" s="35">
        <f t="shared" si="4"/>
        <v>0</v>
      </c>
      <c r="H38" s="181" t="s">
        <v>52</v>
      </c>
      <c r="I38" s="182"/>
      <c r="J38" s="182"/>
      <c r="K38" s="182"/>
      <c r="L38" s="182"/>
      <c r="M38" s="183"/>
      <c r="N38" s="61">
        <v>0</v>
      </c>
    </row>
    <row r="39" spans="1:14" x14ac:dyDescent="0.25">
      <c r="A39" s="207" t="s">
        <v>145</v>
      </c>
      <c r="B39" s="208"/>
      <c r="C39" s="209"/>
      <c r="D39" s="20"/>
      <c r="E39" s="21">
        <v>3800</v>
      </c>
      <c r="F39" s="35">
        <f t="shared" si="4"/>
        <v>0</v>
      </c>
      <c r="H39" s="166"/>
      <c r="I39" s="167"/>
      <c r="J39" s="167"/>
      <c r="K39" s="167"/>
      <c r="L39" s="167"/>
      <c r="M39" s="167"/>
      <c r="N39" s="168"/>
    </row>
    <row r="40" spans="1:14" x14ac:dyDescent="0.25">
      <c r="A40" s="205"/>
      <c r="B40" s="206"/>
      <c r="C40" s="206"/>
      <c r="D40" s="20"/>
      <c r="E40" s="21">
        <v>0</v>
      </c>
      <c r="F40" s="35">
        <f>SUM(D40*E40)</f>
        <v>0</v>
      </c>
      <c r="H40" s="163" t="s">
        <v>53</v>
      </c>
      <c r="I40" s="164"/>
      <c r="J40" s="164"/>
      <c r="K40" s="164"/>
      <c r="L40" s="164"/>
      <c r="M40" s="165"/>
      <c r="N40" s="54">
        <f>SUM(N35+N38+N36)</f>
        <v>0</v>
      </c>
    </row>
    <row r="41" spans="1:14" x14ac:dyDescent="0.25">
      <c r="A41" s="205"/>
      <c r="B41" s="206"/>
      <c r="C41" s="206"/>
      <c r="D41" s="20"/>
      <c r="E41" s="21">
        <v>0</v>
      </c>
      <c r="F41" s="35">
        <f t="shared" ref="F41:F42" si="5">SUM(D41*E41)</f>
        <v>0</v>
      </c>
      <c r="H41" s="169" t="s">
        <v>141</v>
      </c>
      <c r="I41" s="170"/>
      <c r="J41" s="170"/>
      <c r="K41" s="170"/>
      <c r="L41" s="170"/>
      <c r="M41" s="170"/>
      <c r="N41" s="171"/>
    </row>
    <row r="42" spans="1:14" x14ac:dyDescent="0.25">
      <c r="A42" s="205"/>
      <c r="B42" s="206"/>
      <c r="C42" s="206"/>
      <c r="D42" s="20"/>
      <c r="E42" s="21">
        <v>0</v>
      </c>
      <c r="F42" s="35">
        <f t="shared" si="5"/>
        <v>0</v>
      </c>
      <c r="H42" s="172"/>
      <c r="I42" s="173"/>
      <c r="J42" s="173"/>
      <c r="K42" s="173"/>
      <c r="L42" s="173"/>
      <c r="M42" s="173"/>
      <c r="N42" s="174"/>
    </row>
    <row r="43" spans="1:14" ht="15.75" thickBot="1" x14ac:dyDescent="0.3">
      <c r="A43" s="157" t="s">
        <v>142</v>
      </c>
      <c r="B43" s="158"/>
      <c r="C43" s="158"/>
      <c r="D43" s="158"/>
      <c r="E43" s="159"/>
      <c r="F43" s="34">
        <f>SUM(F28:F31,F33:F42)</f>
        <v>0</v>
      </c>
      <c r="H43" s="175"/>
      <c r="I43" s="176"/>
      <c r="J43" s="176"/>
      <c r="K43" s="176"/>
      <c r="L43" s="176"/>
      <c r="M43" s="176"/>
      <c r="N43" s="177"/>
    </row>
  </sheetData>
  <sheetProtection algorithmName="SHA-512" hashValue="nTKlRCtNfCoofqImvPBZ0QawLHVzq7WVA1xaEdNRdQWEDF461lRYkRZZz0FtvW2O7FLyXdpTGtt6lmWyAuYBjQ==" saltValue="VDBXzwu2mRDCcAwatSZcmA==" spinCount="100000" sheet="1" objects="1" scenarios="1"/>
  <mergeCells count="76">
    <mergeCell ref="C1:F1"/>
    <mergeCell ref="H1:I1"/>
    <mergeCell ref="C2:F2"/>
    <mergeCell ref="H2:I2"/>
    <mergeCell ref="C3:F3"/>
    <mergeCell ref="H3:I3"/>
    <mergeCell ref="A12:B12"/>
    <mergeCell ref="I12:J12"/>
    <mergeCell ref="C4:F4"/>
    <mergeCell ref="H4:I4"/>
    <mergeCell ref="C5:F5"/>
    <mergeCell ref="A7:B7"/>
    <mergeCell ref="A8:B8"/>
    <mergeCell ref="H8:M8"/>
    <mergeCell ref="A9:B9"/>
    <mergeCell ref="A10:B10"/>
    <mergeCell ref="I10:J10"/>
    <mergeCell ref="A11:B11"/>
    <mergeCell ref="I11:J11"/>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32:C32"/>
    <mergeCell ref="H32:M32"/>
    <mergeCell ref="A25:E25"/>
    <mergeCell ref="H25:M25"/>
    <mergeCell ref="A27:C27"/>
    <mergeCell ref="H27:J27"/>
    <mergeCell ref="A28:C28"/>
    <mergeCell ref="H28:J28"/>
    <mergeCell ref="A29:C29"/>
    <mergeCell ref="H29:M29"/>
    <mergeCell ref="A30:C30"/>
    <mergeCell ref="A31:C31"/>
    <mergeCell ref="H31:N31"/>
    <mergeCell ref="A33:C33"/>
    <mergeCell ref="H33:M33"/>
    <mergeCell ref="A34:C34"/>
    <mergeCell ref="H34:M34"/>
    <mergeCell ref="A35:C35"/>
    <mergeCell ref="H35:M35"/>
    <mergeCell ref="A36:C36"/>
    <mergeCell ref="H36:M36"/>
    <mergeCell ref="A37:C37"/>
    <mergeCell ref="H37:N37"/>
    <mergeCell ref="A38:C38"/>
    <mergeCell ref="H38:M38"/>
    <mergeCell ref="A39:C39"/>
    <mergeCell ref="H39:N39"/>
    <mergeCell ref="A40:C40"/>
    <mergeCell ref="H40:M40"/>
    <mergeCell ref="A41:C41"/>
    <mergeCell ref="H41:N43"/>
    <mergeCell ref="A42:C42"/>
    <mergeCell ref="A43:E43"/>
  </mergeCells>
  <pageMargins left="0.7" right="0.7"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B9F41D4ECCD84087ED03E646B252B4" ma:contentTypeVersion="12" ma:contentTypeDescription="Create a new document." ma:contentTypeScope="" ma:versionID="fef66ce8ad2f3c781cb0738436784f77">
  <xsd:schema xmlns:xsd="http://www.w3.org/2001/XMLSchema" xmlns:xs="http://www.w3.org/2001/XMLSchema" xmlns:p="http://schemas.microsoft.com/office/2006/metadata/properties" xmlns:ns2="65ace62d-6efc-46ca-81c8-9d94253703a2" xmlns:ns3="30a9ac8f-a0e1-4c1b-bb37-3797293e7d24" targetNamespace="http://schemas.microsoft.com/office/2006/metadata/properties" ma:root="true" ma:fieldsID="dc99688830abb4fedc84c2ff48566b68" ns2:_="" ns3:_="">
    <xsd:import namespace="65ace62d-6efc-46ca-81c8-9d94253703a2"/>
    <xsd:import namespace="30a9ac8f-a0e1-4c1b-bb37-3797293e7d2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ace62d-6efc-46ca-81c8-9d94253703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a9ac8f-a0e1-4c1b-bb37-3797293e7d2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B39B74-250F-455D-99ED-CDBFD9098BDB}"/>
</file>

<file path=customXml/itemProps2.xml><?xml version="1.0" encoding="utf-8"?>
<ds:datastoreItem xmlns:ds="http://schemas.openxmlformats.org/officeDocument/2006/customXml" ds:itemID="{A01D3890-4165-41A0-BFFB-52E0BE941DC1}">
  <ds:schemaRefs>
    <ds:schemaRef ds:uri="http://schemas.microsoft.com/sharepoint/v3/contenttype/forms"/>
  </ds:schemaRefs>
</ds:datastoreItem>
</file>

<file path=customXml/itemProps3.xml><?xml version="1.0" encoding="utf-8"?>
<ds:datastoreItem xmlns:ds="http://schemas.openxmlformats.org/officeDocument/2006/customXml" ds:itemID="{19936086-8E2C-416F-A572-AB37A3B7620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30</vt:i4>
      </vt:variant>
    </vt:vector>
  </HeadingPairs>
  <TitlesOfParts>
    <vt:vector size="63" baseType="lpstr">
      <vt:lpstr>Instructions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Cost Calculations</vt:lpstr>
      <vt:lpstr>Fleet Info for PDF</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'4'!Print_Area</vt:lpstr>
      <vt:lpstr>'5'!Print_Area</vt:lpstr>
      <vt:lpstr>'6'!Print_Area</vt:lpstr>
      <vt:lpstr>'7'!Print_Area</vt:lpstr>
      <vt:lpstr>'8'!Print_Area</vt:lpstr>
      <vt:lpstr>'9'!Print_Area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Susan M</dc:creator>
  <cp:keywords/>
  <dc:description/>
  <cp:lastModifiedBy>Kappus, Krisanda D</cp:lastModifiedBy>
  <cp:revision/>
  <cp:lastPrinted>2025-05-01T00:35:21Z</cp:lastPrinted>
  <dcterms:created xsi:type="dcterms:W3CDTF">2022-06-17T20:01:53Z</dcterms:created>
  <dcterms:modified xsi:type="dcterms:W3CDTF">2025-05-06T00:24:16Z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0x010100D6B9F41D4ECCD84087ED03E646B252B4</vt:lpwstr>
  </property>
</Properties>
</file>